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06"/>
  <workbookPr/>
  <mc:AlternateContent xmlns:mc="http://schemas.openxmlformats.org/markup-compatibility/2006">
    <mc:Choice Requires="x15">
      <x15ac:absPath xmlns:x15ac="http://schemas.microsoft.com/office/spreadsheetml/2010/11/ac" url="U:\TD&amp;C\01 Projects\299.0 Penrith\Development\04 Authorities\03 Local Government &amp; Council\16. DA - Stage 1 (East) 6-1FSR\9. LEC\17. Final Architectural Plans\"/>
    </mc:Choice>
  </mc:AlternateContent>
  <xr:revisionPtr revIDLastSave="2" documentId="13_ncr:1_{E56D58FF-B2B8-4E0D-9E94-5235B05705FF}" xr6:coauthVersionLast="47" xr6:coauthVersionMax="47" xr10:uidLastSave="{DF7DB601-4DA0-4230-845F-B7884E18FDD4}"/>
  <bookViews>
    <workbookView xWindow="40920" yWindow="-120" windowWidth="29040" windowHeight="15840" tabRatio="1000" xr2:uid="{00000000-000D-0000-FFFF-FFFF00000000}"/>
  </bookViews>
  <sheets>
    <sheet name="DA Plans Current" sheetId="21" r:id="rId1"/>
  </sheets>
  <definedNames>
    <definedName name="_xlnm.Print_Area" localSheetId="0">'DA Plans Current'!$A$3:$AT$57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 i="21" l="1"/>
  <c r="P75" i="21"/>
  <c r="I75" i="21"/>
  <c r="O73" i="21"/>
  <c r="N73" i="21"/>
  <c r="O72" i="21"/>
  <c r="N72" i="21"/>
  <c r="D52" i="21"/>
  <c r="AO44" i="21"/>
  <c r="AN44" i="21"/>
  <c r="AM44" i="21"/>
  <c r="AL44" i="21"/>
  <c r="AK44" i="21"/>
  <c r="AI44" i="21"/>
  <c r="AH44" i="21"/>
  <c r="AG44" i="21"/>
  <c r="AF44" i="21"/>
  <c r="AE44" i="21"/>
  <c r="AD44" i="21"/>
  <c r="AC44" i="21"/>
  <c r="AB44" i="21"/>
  <c r="AA44" i="21"/>
  <c r="Z44" i="21"/>
  <c r="Y44" i="21"/>
  <c r="U44" i="21"/>
  <c r="T44" i="21"/>
  <c r="S44" i="21"/>
  <c r="S51" i="21" s="1"/>
  <c r="R44" i="21"/>
  <c r="R51" i="21" s="1"/>
  <c r="Q44" i="21"/>
  <c r="O44" i="21"/>
  <c r="P51" i="21" s="1"/>
  <c r="N44" i="21"/>
  <c r="O51" i="21" s="1"/>
  <c r="M44" i="21"/>
  <c r="L44" i="21"/>
  <c r="K44" i="21"/>
  <c r="L51" i="21" s="1"/>
  <c r="J44" i="21"/>
  <c r="K51" i="21" s="1"/>
  <c r="I44" i="21"/>
  <c r="J51" i="21" s="1"/>
  <c r="H44" i="21"/>
  <c r="G44" i="21"/>
  <c r="F44" i="21"/>
  <c r="D53" i="21" s="1"/>
  <c r="AS41" i="21"/>
  <c r="AQ41" i="21"/>
  <c r="AP41" i="21"/>
  <c r="AJ41" i="21"/>
  <c r="AT41" i="21" s="1"/>
  <c r="AS40" i="21"/>
  <c r="AQ40" i="21"/>
  <c r="AP40" i="21"/>
  <c r="AJ40" i="21"/>
  <c r="AT40" i="21" s="1"/>
  <c r="AS39" i="21"/>
  <c r="AQ39" i="21"/>
  <c r="AP39" i="21"/>
  <c r="AJ39" i="21"/>
  <c r="AT39" i="21" s="1"/>
  <c r="AS38" i="21"/>
  <c r="AQ38" i="21"/>
  <c r="AP38" i="21"/>
  <c r="AJ38" i="21"/>
  <c r="AT38" i="21" s="1"/>
  <c r="AS37" i="21"/>
  <c r="AQ37" i="21"/>
  <c r="AP37" i="21"/>
  <c r="AJ37" i="21"/>
  <c r="AT37" i="21" s="1"/>
  <c r="AS36" i="21"/>
  <c r="AQ36" i="21"/>
  <c r="AP36" i="21"/>
  <c r="AJ36" i="21"/>
  <c r="AT36" i="21" s="1"/>
  <c r="AS35" i="21"/>
  <c r="AQ35" i="21"/>
  <c r="AP35" i="21"/>
  <c r="AJ35" i="21"/>
  <c r="AT35" i="21" s="1"/>
  <c r="BJ34" i="21"/>
  <c r="BE34" i="21"/>
  <c r="AS34" i="21"/>
  <c r="AQ34" i="21"/>
  <c r="AP34" i="21"/>
  <c r="AJ34" i="21"/>
  <c r="AT34" i="21" s="1"/>
  <c r="AS33" i="21"/>
  <c r="AQ33" i="21"/>
  <c r="AP33" i="21"/>
  <c r="AJ33" i="21"/>
  <c r="AT33" i="21" s="1"/>
  <c r="BJ32" i="21"/>
  <c r="BE32" i="21"/>
  <c r="AS32" i="21"/>
  <c r="AQ32" i="21"/>
  <c r="AP32" i="21"/>
  <c r="AJ32" i="21"/>
  <c r="AT32" i="21" s="1"/>
  <c r="AS31" i="21"/>
  <c r="AQ31" i="21"/>
  <c r="AP31" i="21"/>
  <c r="AJ31" i="21"/>
  <c r="AT31" i="21" s="1"/>
  <c r="AS30" i="21"/>
  <c r="AQ30" i="21"/>
  <c r="AP30" i="21"/>
  <c r="AJ30" i="21"/>
  <c r="AT30" i="21" s="1"/>
  <c r="BJ29" i="21"/>
  <c r="BE29" i="21"/>
  <c r="AS29" i="21"/>
  <c r="AQ29" i="21"/>
  <c r="AP29" i="21"/>
  <c r="AJ29" i="21"/>
  <c r="AT29" i="21" s="1"/>
  <c r="AS28" i="21"/>
  <c r="AQ28" i="21"/>
  <c r="AP28" i="21"/>
  <c r="AJ28" i="21"/>
  <c r="AT28" i="21" s="1"/>
  <c r="AS27" i="21"/>
  <c r="AQ27" i="21"/>
  <c r="AP27" i="21"/>
  <c r="AJ27" i="21"/>
  <c r="AT27" i="21" s="1"/>
  <c r="AS26" i="21"/>
  <c r="AQ26" i="21"/>
  <c r="AP26" i="21"/>
  <c r="AJ26" i="21"/>
  <c r="AT26" i="21" s="1"/>
  <c r="AS25" i="21"/>
  <c r="AQ25" i="21"/>
  <c r="AP25" i="21"/>
  <c r="AJ25" i="21"/>
  <c r="AT25" i="21" s="1"/>
  <c r="AS24" i="21"/>
  <c r="AQ24" i="21"/>
  <c r="AP24" i="21"/>
  <c r="AJ24" i="21"/>
  <c r="AT24" i="21" s="1"/>
  <c r="AS23" i="21"/>
  <c r="AQ23" i="21"/>
  <c r="AP23" i="21"/>
  <c r="AJ23" i="21"/>
  <c r="AT23" i="21" s="1"/>
  <c r="AS22" i="21"/>
  <c r="AQ22" i="21"/>
  <c r="AP22" i="21"/>
  <c r="AJ22" i="21"/>
  <c r="AT22" i="21" s="1"/>
  <c r="AT21" i="21"/>
  <c r="AS21" i="21"/>
  <c r="AQ21" i="21"/>
  <c r="AP21" i="21"/>
  <c r="AJ21" i="21"/>
  <c r="AS20" i="21"/>
  <c r="AQ20" i="21"/>
  <c r="AP20" i="21"/>
  <c r="AJ20" i="21"/>
  <c r="W20" i="21"/>
  <c r="V20" i="21"/>
  <c r="P20" i="21"/>
  <c r="AS19" i="21"/>
  <c r="AQ19" i="21"/>
  <c r="AP19" i="21"/>
  <c r="AJ19" i="21"/>
  <c r="W19" i="21"/>
  <c r="V19" i="21"/>
  <c r="P19" i="21"/>
  <c r="AS18" i="21"/>
  <c r="AQ18" i="21"/>
  <c r="AP18" i="21"/>
  <c r="AJ18" i="21"/>
  <c r="W18" i="21"/>
  <c r="V18" i="21"/>
  <c r="P18" i="21"/>
  <c r="AS17" i="21"/>
  <c r="AQ17" i="21"/>
  <c r="AP17" i="21"/>
  <c r="AJ17" i="21"/>
  <c r="W17" i="21"/>
  <c r="V17" i="21"/>
  <c r="P17" i="21"/>
  <c r="AS16" i="21"/>
  <c r="AQ16" i="21"/>
  <c r="AP16" i="21"/>
  <c r="AJ16" i="21"/>
  <c r="W16" i="21"/>
  <c r="V16" i="21"/>
  <c r="P16" i="21"/>
  <c r="AS15" i="21"/>
  <c r="AQ15" i="21"/>
  <c r="AP15" i="21"/>
  <c r="AJ15" i="21"/>
  <c r="W15" i="21"/>
  <c r="V15" i="21"/>
  <c r="P15" i="21"/>
  <c r="AS14" i="21"/>
  <c r="AQ14" i="21"/>
  <c r="AP14" i="21"/>
  <c r="AJ14" i="21"/>
  <c r="W14" i="21"/>
  <c r="V14" i="21"/>
  <c r="P14" i="21"/>
  <c r="AS13" i="21"/>
  <c r="AQ13" i="21"/>
  <c r="AP13" i="21"/>
  <c r="AJ13" i="21"/>
  <c r="W13" i="21"/>
  <c r="V13" i="21"/>
  <c r="P13" i="21"/>
  <c r="AS12" i="21"/>
  <c r="AQ12" i="21"/>
  <c r="AP12" i="21"/>
  <c r="AJ12" i="21"/>
  <c r="W12" i="21"/>
  <c r="V12" i="21"/>
  <c r="P12" i="21"/>
  <c r="AS11" i="21"/>
  <c r="AJ11" i="21"/>
  <c r="P11" i="21"/>
  <c r="AS10" i="21"/>
  <c r="AJ10" i="21"/>
  <c r="P10" i="21"/>
  <c r="AJ9" i="21"/>
  <c r="P9" i="21"/>
  <c r="E9" i="21"/>
  <c r="AS9" i="21" s="1"/>
  <c r="D9" i="21"/>
  <c r="D10" i="21" s="1"/>
  <c r="D11" i="21" s="1"/>
  <c r="D12" i="21" s="1"/>
  <c r="D13" i="21" s="1"/>
  <c r="D14" i="21" s="1"/>
  <c r="D15" i="21" s="1"/>
  <c r="D16" i="21" s="1"/>
  <c r="AJ8" i="21"/>
  <c r="P8" i="21"/>
  <c r="E8" i="21"/>
  <c r="AT12" i="21" l="1"/>
  <c r="AT9" i="21"/>
  <c r="AT18" i="21"/>
  <c r="Q51" i="21"/>
  <c r="Q52" i="21" s="1"/>
  <c r="AT19" i="21"/>
  <c r="AT20" i="21"/>
  <c r="AT11" i="21"/>
  <c r="AT14" i="21"/>
  <c r="AT16" i="21"/>
  <c r="AT17" i="21"/>
  <c r="P44" i="21"/>
  <c r="N45" i="21" s="1"/>
  <c r="Q45" i="21"/>
  <c r="AT15" i="21"/>
  <c r="AK45" i="21"/>
  <c r="AT8" i="21"/>
  <c r="AT13" i="21"/>
  <c r="H66" i="21"/>
  <c r="F66" i="21"/>
  <c r="D17" i="21"/>
  <c r="D18" i="21" s="1"/>
  <c r="D19" i="21" s="1"/>
  <c r="D20" i="21" s="1"/>
  <c r="D21" i="21" s="1"/>
  <c r="D22" i="21" s="1"/>
  <c r="D23" i="21" s="1"/>
  <c r="D24" i="21" s="1"/>
  <c r="D25" i="21" s="1"/>
  <c r="D26" i="21" s="1"/>
  <c r="D27" i="21" s="1"/>
  <c r="D28" i="21" s="1"/>
  <c r="D29" i="21" s="1"/>
  <c r="D30" i="21" s="1"/>
  <c r="D31" i="21" s="1"/>
  <c r="D32" i="21" s="1"/>
  <c r="D33" i="21" s="1"/>
  <c r="D34" i="21" s="1"/>
  <c r="D35" i="21" s="1"/>
  <c r="D36" i="21" s="1"/>
  <c r="D37" i="21" s="1"/>
  <c r="D38" i="21" s="1"/>
  <c r="D39" i="21" s="1"/>
  <c r="D40" i="21" s="1"/>
  <c r="D41" i="21" s="1"/>
  <c r="D42" i="21" s="1"/>
  <c r="A16" i="21"/>
  <c r="H64" i="21"/>
  <c r="F64" i="21"/>
  <c r="E44" i="21"/>
  <c r="M51" i="21"/>
  <c r="N51" i="21"/>
  <c r="AT10" i="21"/>
  <c r="AJ44" i="21"/>
  <c r="AM45" i="21" s="1"/>
  <c r="AS8" i="21"/>
  <c r="AS44" i="21" s="1"/>
  <c r="D55" i="21" s="1"/>
  <c r="D54" i="21" s="1"/>
  <c r="AT44" i="21" l="1"/>
  <c r="S45" i="21"/>
  <c r="R45" i="21"/>
  <c r="L45" i="21"/>
  <c r="U45" i="21"/>
  <c r="T45" i="21"/>
  <c r="AL45" i="21"/>
  <c r="J45" i="21"/>
  <c r="AN45" i="21"/>
  <c r="D57" i="21"/>
  <c r="D56" i="21"/>
  <c r="H65" i="21"/>
  <c r="F65" i="21"/>
  <c r="AH45" i="21"/>
  <c r="AF45" i="21"/>
  <c r="AD45" i="21"/>
  <c r="AO45" i="21"/>
  <c r="R52" i="21" l="1"/>
  <c r="L53" i="21"/>
  <c r="P45" i="21"/>
  <c r="O52" i="21"/>
  <c r="S52" i="21"/>
  <c r="H68" i="21"/>
  <c r="AJ45" i="21"/>
  <c r="O64" i="21"/>
  <c r="N55" i="21"/>
  <c r="K52" i="21"/>
  <c r="O68" i="21"/>
  <c r="N54" i="21"/>
  <c r="N64" i="21"/>
  <c r="N68" i="21"/>
  <c r="M52" i="21"/>
  <c r="F68" i="21"/>
  <c r="F75" i="21"/>
  <c r="H75" i="21"/>
  <c r="O75" i="21" l="1"/>
  <c r="N75" i="21"/>
</calcChain>
</file>

<file path=xl/sharedStrings.xml><?xml version="1.0" encoding="utf-8"?>
<sst xmlns="http://schemas.openxmlformats.org/spreadsheetml/2006/main" count="225" uniqueCount="122">
  <si>
    <t>TOWER 01 - 13 STOREYS</t>
  </si>
  <si>
    <t>TOWER 02 - 35 STOREYS</t>
  </si>
  <si>
    <t>TOTALS</t>
  </si>
  <si>
    <t>NO. STOREYS</t>
  </si>
  <si>
    <t>LEVELS</t>
  </si>
  <si>
    <t>BUILDING HEIGHT</t>
  </si>
  <si>
    <t>GFA TOTALS PER BUILDING LEVEL</t>
  </si>
  <si>
    <t>COMMERCIAL GFA GROUND LEVEL</t>
  </si>
  <si>
    <t>NSA (m²)</t>
  </si>
  <si>
    <t>GBA (m²)</t>
  </si>
  <si>
    <t>STUDIO</t>
  </si>
  <si>
    <t>1B</t>
  </si>
  <si>
    <t>1B + ST</t>
  </si>
  <si>
    <t>2B</t>
  </si>
  <si>
    <t>2B + ST</t>
  </si>
  <si>
    <t>3B</t>
  </si>
  <si>
    <t>3B + ST</t>
  </si>
  <si>
    <t>CROSS VENTILATION</t>
  </si>
  <si>
    <t>SOLAR</t>
  </si>
  <si>
    <t>&lt;15 MIN SOLAR</t>
  </si>
  <si>
    <t xml:space="preserve">ADAPTABLE </t>
  </si>
  <si>
    <t xml:space="preserve">LIVABLE </t>
  </si>
  <si>
    <t>Effic. GFA /GBA</t>
  </si>
  <si>
    <t>Effic. NSA/GFA</t>
  </si>
  <si>
    <t>2B + STUDY</t>
  </si>
  <si>
    <t>LIVABLE</t>
  </si>
  <si>
    <t>GFA TOTAL PER LEVEL</t>
  </si>
  <si>
    <t>APARTMENT PER LEVEL</t>
  </si>
  <si>
    <t>FLOOR PLATES GROUPS</t>
  </si>
  <si>
    <t>GROUND LEVEL</t>
  </si>
  <si>
    <t>LEVEL 01</t>
  </si>
  <si>
    <t>LEVEL 02</t>
  </si>
  <si>
    <t>LEVEL 03</t>
  </si>
  <si>
    <t>-</t>
  </si>
  <si>
    <t>L3</t>
  </si>
  <si>
    <t>LEVEL 04</t>
  </si>
  <si>
    <t>L4</t>
  </si>
  <si>
    <t>LEVEL 05</t>
  </si>
  <si>
    <t>L5</t>
  </si>
  <si>
    <t>LEVEL 06</t>
  </si>
  <si>
    <t>L6-7</t>
  </si>
  <si>
    <t>LEVEL 07</t>
  </si>
  <si>
    <t>LEVEL 08</t>
  </si>
  <si>
    <t>L8 - L11</t>
  </si>
  <si>
    <t>LEVEL 09</t>
  </si>
  <si>
    <t>LEVEL 10</t>
  </si>
  <si>
    <t>LEVEL 11</t>
  </si>
  <si>
    <t>LEVEL 12</t>
  </si>
  <si>
    <t>Level 12 - 32</t>
  </si>
  <si>
    <t>LEVEL 13</t>
  </si>
  <si>
    <t>LEVEL 14</t>
  </si>
  <si>
    <t>LEVEL 15</t>
  </si>
  <si>
    <t>LEVEL 16</t>
  </si>
  <si>
    <t>LEVEL 17</t>
  </si>
  <si>
    <t>LEVEL 18</t>
  </si>
  <si>
    <t>LEVEL 19</t>
  </si>
  <si>
    <t>LEVEL 20</t>
  </si>
  <si>
    <t>LEVEL 21</t>
  </si>
  <si>
    <t>GFA</t>
  </si>
  <si>
    <t>LEVEL 22</t>
  </si>
  <si>
    <t>LEVEL 23</t>
  </si>
  <si>
    <t>LEVEL 24</t>
  </si>
  <si>
    <t>LEVEL 25</t>
  </si>
  <si>
    <t>LEVEL 26</t>
  </si>
  <si>
    <t>LEVEL 27</t>
  </si>
  <si>
    <t>LEVEL 28</t>
  </si>
  <si>
    <t>LEVEL 29</t>
  </si>
  <si>
    <t>LEVEL 30</t>
  </si>
  <si>
    <t>LEVEL 31</t>
  </si>
  <si>
    <t>LEVEL 32</t>
  </si>
  <si>
    <t>LEVEL 33</t>
  </si>
  <si>
    <t>L33</t>
  </si>
  <si>
    <t>LEVEL 34 ( Roof Plant)</t>
  </si>
  <si>
    <t>L34</t>
  </si>
  <si>
    <t>% ACHIEVED</t>
  </si>
  <si>
    <t>% DESIRED</t>
  </si>
  <si>
    <t xml:space="preserve">% DESIRED </t>
  </si>
  <si>
    <t>36 SPACES RESIDENTIAL PARKING ARE NOMINATED AS ADAPTABLE (REQUIRED 36 SPACES @ 10%). 1 SPACES VISITOR ACCESSIBLE (1/100 ACCESSIBLE VISITOR PER PARKING SPACE)</t>
  </si>
  <si>
    <t>SUMMARY FOR STAGE 01</t>
  </si>
  <si>
    <t>APARTMENT MIX</t>
  </si>
  <si>
    <t>PERFORMANCE</t>
  </si>
  <si>
    <t>ALLOWABLE FSR (:1)</t>
  </si>
  <si>
    <t>ST</t>
  </si>
  <si>
    <t>1B+</t>
  </si>
  <si>
    <t>2B+</t>
  </si>
  <si>
    <t>3B+</t>
  </si>
  <si>
    <t>CROSS VENT</t>
  </si>
  <si>
    <t>2H SOLAR</t>
  </si>
  <si>
    <t>SITE AREA</t>
  </si>
  <si>
    <t>ALLOWABLE FSR</t>
  </si>
  <si>
    <t>Commercial GFA</t>
  </si>
  <si>
    <t>Total Units</t>
  </si>
  <si>
    <t>Residential GFA</t>
  </si>
  <si>
    <t xml:space="preserve">ADAPTABLE UNIT </t>
  </si>
  <si>
    <t>PROPOSED GFA</t>
  </si>
  <si>
    <t xml:space="preserve">LIVABLE UNIT </t>
  </si>
  <si>
    <t>difference</t>
  </si>
  <si>
    <t>PROPOSED FSR</t>
  </si>
  <si>
    <t>PARKING NUMBERS - 
REQUIRED AND PROVIDED (RMS &amp; DCP)</t>
  </si>
  <si>
    <t>BICYCLE RATES</t>
  </si>
  <si>
    <r>
      <rPr>
        <b/>
        <sz val="11"/>
        <color theme="1"/>
        <rFont val="Helvetica 45 Light"/>
      </rPr>
      <t>Gross floor area</t>
    </r>
    <r>
      <rPr>
        <sz val="11"/>
        <color theme="1"/>
        <rFont val="Helvetica 45 Light"/>
      </rPr>
      <t xml:space="preserve"> means the sum of the floor area of each floor of a building measured from the internal face of external walls, or from the internal face of walls separating the building from any other building, measured at a height of 1.4 metres above the floor, and includes—
(a)  the area of a mezzanine, and
(b)  habitable rooms in a basement or an attic, and
(c)  any shop, auditorium, cinema, and the like, in a basement or attic,
but excludes—
(d)  any area for common vertical circulation, such as lifts and stairs, and
(e)  any basement—
(i)  storage, and
(ii)  vehicular access, loading areas, garbage and services, and
(f)  plant rooms, lift towers and other areas used exclusively for mechanical services or ducting, and
(g)  car parking to meet any requirements of the consent authority (including access to that car parking), and
(h)  any space used for the loading or unloading of goods (including access to it), and
(i)  terraces and balconies with outer walls less than 1.4 metres high, and
(j)  voids above a floor at the level of a storey or storey above.</t>
    </r>
  </si>
  <si>
    <t>RATE</t>
  </si>
  <si>
    <t>REQUIRED (MIN-MAX%)</t>
  </si>
  <si>
    <t>PROVIDED</t>
  </si>
  <si>
    <t>DCP</t>
  </si>
  <si>
    <t>RMS</t>
  </si>
  <si>
    <t>CONTROL</t>
  </si>
  <si>
    <t>20-30%</t>
  </si>
  <si>
    <t>BICYCLES STORED IN  STORAGE CAGES
(CLASS A)</t>
  </si>
  <si>
    <t>TANDEM</t>
  </si>
  <si>
    <t xml:space="preserve"> - </t>
  </si>
  <si>
    <t xml:space="preserve">VISITOR </t>
  </si>
  <si>
    <t>5-10%</t>
  </si>
  <si>
    <t>CLASS B</t>
  </si>
  <si>
    <t>SERVICE</t>
  </si>
  <si>
    <t>CAR WASH</t>
  </si>
  <si>
    <t>COMMERCIAL</t>
  </si>
  <si>
    <t>STAFF</t>
  </si>
  <si>
    <t>3-5%</t>
  </si>
  <si>
    <t>VISITOR</t>
  </si>
  <si>
    <t>CLASS C</t>
  </si>
  <si>
    <r>
      <t xml:space="preserve">LOADING </t>
    </r>
    <r>
      <rPr>
        <sz val="8"/>
        <color theme="1"/>
        <rFont val="Helvetica 45 Light"/>
      </rPr>
      <t>( INCLUDED IN THE SERVICE VEHICLE COUNT)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</si>
</sst>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0.0"/>
    <numFmt numFmtId="166" formatCode="#,##0.0"/>
    <numFmt numFmtId="167" formatCode="0.0%"/>
  </numFmts>
  <fonts count="23">
    <font>
      <sz val="11"/>
      <color theme="1"/>
      <name val="Calibri"/>
      <family val="2"/>
    </font>
    <font>
      <sz val="9"/>
      <color theme="1"/>
      <name val="Helvetica 45 Light"/>
    </font>
    <font>
      <b/>
      <sz val="9"/>
      <color theme="1"/>
      <name val="Helvetica 45 Light"/>
    </font>
    <font>
      <sz val="11"/>
      <color theme="1"/>
      <name val="Helvetica 45 Light"/>
    </font>
    <font>
      <sz val="11"/>
      <color theme="1"/>
      <name val="Calibri"/>
      <family val="2"/>
    </font>
    <font>
      <b/>
      <sz val="9"/>
      <color rgb="FFFF0000"/>
      <name val="Helvetica 45 Light"/>
    </font>
    <font>
      <sz val="9"/>
      <name val="Helvetica 45 Light"/>
    </font>
    <font>
      <b/>
      <sz val="9"/>
      <name val="Helvetica 45 Light"/>
    </font>
    <font>
      <b/>
      <i/>
      <sz val="9"/>
      <name val="Helvetica 45 Light"/>
    </font>
    <font>
      <sz val="20"/>
      <color theme="1"/>
      <name val="Helvetica 45 Light"/>
    </font>
    <font>
      <b/>
      <sz val="12"/>
      <color theme="1"/>
      <name val="Helvetica 45 Light"/>
    </font>
    <font>
      <sz val="14"/>
      <color theme="1"/>
      <name val="Helvetica 45 Light"/>
    </font>
    <font>
      <i/>
      <sz val="9"/>
      <name val="Helvetica 45 Light"/>
    </font>
    <font>
      <sz val="8"/>
      <color theme="1"/>
      <name val="Helvetica 45 Light"/>
    </font>
    <font>
      <sz val="11"/>
      <color theme="0"/>
      <name val="Helvetica 45 Light"/>
    </font>
    <font>
      <sz val="11"/>
      <color rgb="FF3F3F76"/>
      <name val="Calibri"/>
      <family val="2"/>
      <scheme val="minor"/>
    </font>
    <font>
      <sz val="8"/>
      <name val="Helvetica 45 Light"/>
    </font>
    <font>
      <b/>
      <sz val="8"/>
      <color theme="1"/>
      <name val="Helvetica 45 Light"/>
    </font>
    <font>
      <sz val="9"/>
      <color theme="0" tint="-0.34998626667073579"/>
      <name val="Helvetica 45 Light"/>
    </font>
    <font>
      <sz val="9"/>
      <color rgb="FFFF0000"/>
      <name val="Helvetica 45 Light"/>
    </font>
    <font>
      <i/>
      <sz val="9"/>
      <color rgb="FFFF0000"/>
      <name val="Helvetica 45 Light"/>
    </font>
    <font>
      <b/>
      <sz val="11"/>
      <color theme="1"/>
      <name val="Helvetica 45 Light"/>
    </font>
    <font>
      <sz val="18"/>
      <color theme="1"/>
      <name val="Helvetica 45 Light"/>
    </font>
  </fonts>
  <fills count="12">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CC99"/>
      </patternFill>
    </fill>
    <fill>
      <patternFill patternType="solid">
        <fgColor theme="5" tint="0.79998168889431442"/>
        <bgColor indexed="64"/>
      </patternFill>
    </fill>
    <fill>
      <patternFill patternType="solid">
        <fgColor theme="6" tint="0.79998168889431442"/>
        <bgColor indexed="64"/>
      </patternFill>
    </fill>
  </fills>
  <borders count="140">
    <border>
      <left/>
      <right/>
      <top/>
      <bottom/>
      <diagonal/>
    </border>
    <border>
      <left style="thin">
        <color auto="1"/>
      </left>
      <right/>
      <top/>
      <bottom/>
      <diagonal/>
    </border>
    <border>
      <left/>
      <right/>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indexed="64"/>
      </right>
      <top/>
      <bottom/>
      <diagonal/>
    </border>
    <border>
      <left/>
      <right/>
      <top/>
      <bottom style="thin">
        <color indexed="64"/>
      </bottom>
      <diagonal/>
    </border>
    <border>
      <left/>
      <right/>
      <top style="thin">
        <color auto="1"/>
      </top>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dashed">
        <color auto="1"/>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auto="1"/>
      </left>
      <right/>
      <top style="medium">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auto="1"/>
      </left>
      <right style="thin">
        <color auto="1"/>
      </right>
      <top style="thick">
        <color indexed="64"/>
      </top>
      <bottom style="thick">
        <color indexed="64"/>
      </bottom>
      <diagonal/>
    </border>
    <border>
      <left/>
      <right style="thin">
        <color auto="1"/>
      </right>
      <top style="thick">
        <color indexed="64"/>
      </top>
      <bottom style="thick">
        <color indexed="64"/>
      </bottom>
      <diagonal/>
    </border>
    <border>
      <left style="thin">
        <color indexed="64"/>
      </left>
      <right style="thin">
        <color auto="1"/>
      </right>
      <top/>
      <bottom style="hair">
        <color indexed="64"/>
      </bottom>
      <diagonal/>
    </border>
    <border>
      <left/>
      <right/>
      <top style="thin">
        <color indexed="64"/>
      </top>
      <bottom style="thin">
        <color auto="1"/>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auto="1"/>
      </right>
      <top style="thick">
        <color indexed="64"/>
      </top>
      <bottom style="thin">
        <color indexed="64"/>
      </bottom>
      <diagonal/>
    </border>
    <border>
      <left style="thin">
        <color auto="1"/>
      </left>
      <right style="thin">
        <color indexed="64"/>
      </right>
      <top style="thick">
        <color indexed="64"/>
      </top>
      <bottom style="thin">
        <color indexed="64"/>
      </bottom>
      <diagonal/>
    </border>
    <border>
      <left/>
      <right style="thick">
        <color indexed="64"/>
      </right>
      <top style="thick">
        <color indexed="64"/>
      </top>
      <bottom style="thick">
        <color indexed="64"/>
      </bottom>
      <diagonal/>
    </border>
    <border>
      <left style="thin">
        <color auto="1"/>
      </left>
      <right style="thin">
        <color indexed="64"/>
      </right>
      <top style="thick">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top/>
      <bottom/>
      <diagonal/>
    </border>
    <border>
      <left/>
      <right/>
      <top style="thin">
        <color indexed="64"/>
      </top>
      <bottom style="hair">
        <color indexed="64"/>
      </bottom>
      <diagonal/>
    </border>
    <border>
      <left/>
      <right style="hair">
        <color indexed="64"/>
      </right>
      <top/>
      <bottom/>
      <diagonal/>
    </border>
    <border>
      <left/>
      <right/>
      <top/>
      <bottom style="thin">
        <color rgb="FFFF0000"/>
      </bottom>
      <diagonal/>
    </border>
    <border>
      <left style="thin">
        <color auto="1"/>
      </left>
      <right style="thin">
        <color auto="1"/>
      </right>
      <top/>
      <bottom style="thin">
        <color rgb="FFFF0000"/>
      </bottom>
      <diagonal/>
    </border>
    <border>
      <left/>
      <right style="thin">
        <color indexed="64"/>
      </right>
      <top/>
      <bottom style="thin">
        <color rgb="FFFF0000"/>
      </bottom>
      <diagonal/>
    </border>
    <border>
      <left style="thin">
        <color indexed="64"/>
      </left>
      <right/>
      <top/>
      <bottom style="hair">
        <color indexed="64"/>
      </bottom>
      <diagonal/>
    </border>
    <border>
      <left style="thin">
        <color auto="1"/>
      </left>
      <right style="medium">
        <color indexed="64"/>
      </right>
      <top/>
      <bottom style="thin">
        <color auto="1"/>
      </bottom>
      <diagonal/>
    </border>
    <border>
      <left/>
      <right style="medium">
        <color indexed="64"/>
      </right>
      <top style="medium">
        <color indexed="64"/>
      </top>
      <bottom style="hair">
        <color indexed="64"/>
      </bottom>
      <diagonal/>
    </border>
    <border>
      <left/>
      <right/>
      <top style="medium">
        <color indexed="64"/>
      </top>
      <bottom/>
      <diagonal/>
    </border>
    <border>
      <left style="thin">
        <color auto="1"/>
      </left>
      <right/>
      <top style="medium">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auto="1"/>
      </right>
      <top style="hair">
        <color indexed="64"/>
      </top>
      <bottom style="medium">
        <color indexed="64"/>
      </bottom>
      <diagonal/>
    </border>
    <border>
      <left style="thin">
        <color auto="1"/>
      </left>
      <right style="thin">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thin">
        <color indexed="64"/>
      </left>
      <right/>
      <top style="hair">
        <color indexed="64"/>
      </top>
      <bottom/>
      <diagonal/>
    </border>
    <border>
      <left/>
      <right style="thin">
        <color indexed="64"/>
      </right>
      <top style="medium">
        <color indexed="64"/>
      </top>
      <bottom/>
      <diagonal/>
    </border>
    <border>
      <left style="thin">
        <color indexed="64"/>
      </left>
      <right/>
      <top style="thin">
        <color auto="1"/>
      </top>
      <bottom style="hair">
        <color indexed="64"/>
      </bottom>
      <diagonal/>
    </border>
    <border>
      <left/>
      <right style="thin">
        <color indexed="64"/>
      </right>
      <top style="thin">
        <color auto="1"/>
      </top>
      <bottom style="hair">
        <color indexed="64"/>
      </bottom>
      <diagonal/>
    </border>
    <border>
      <left style="thin">
        <color auto="1"/>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style="thin">
        <color auto="1"/>
      </left>
      <right style="thin">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ck">
        <color indexed="64"/>
      </top>
      <bottom style="thick">
        <color indexed="64"/>
      </bottom>
      <diagonal/>
    </border>
    <border>
      <left style="thick">
        <color indexed="64"/>
      </left>
      <right style="thin">
        <color auto="1"/>
      </right>
      <top style="medium">
        <color indexed="64"/>
      </top>
      <bottom style="medium">
        <color indexed="64"/>
      </bottom>
      <diagonal/>
    </border>
    <border>
      <left style="thin">
        <color auto="1"/>
      </left>
      <right style="thick">
        <color indexed="64"/>
      </right>
      <top style="medium">
        <color indexed="64"/>
      </top>
      <bottom style="medium">
        <color indexed="64"/>
      </bottom>
      <diagonal/>
    </border>
    <border>
      <left style="thick">
        <color indexed="64"/>
      </left>
      <right style="thin">
        <color auto="1"/>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auto="1"/>
      </right>
      <top style="thick">
        <color indexed="64"/>
      </top>
      <bottom style="thick">
        <color indexed="64"/>
      </bottom>
      <diagonal/>
    </border>
    <border>
      <left style="thin">
        <color indexed="64"/>
      </left>
      <right style="thick">
        <color indexed="64"/>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7F7F7F"/>
      </left>
      <right style="thin">
        <color rgb="FF7F7F7F"/>
      </right>
      <top/>
      <bottom style="thin">
        <color indexed="64"/>
      </bottom>
      <diagonal/>
    </border>
    <border>
      <left style="thin">
        <color rgb="FF7F7F7F"/>
      </left>
      <right style="thin">
        <color rgb="FF7F7F7F"/>
      </right>
      <top style="thin">
        <color indexed="64"/>
      </top>
      <bottom/>
      <diagonal/>
    </border>
    <border>
      <left/>
      <right style="thin">
        <color indexed="64"/>
      </right>
      <top/>
      <bottom style="medium">
        <color indexed="64"/>
      </bottom>
      <diagonal/>
    </border>
    <border>
      <left style="thin">
        <color auto="1"/>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hair">
        <color indexed="64"/>
      </top>
      <bottom style="medium">
        <color indexed="64"/>
      </bottom>
      <diagonal/>
    </border>
    <border>
      <left style="hair">
        <color indexed="64"/>
      </left>
      <right style="thin">
        <color auto="1"/>
      </right>
      <top style="hair">
        <color indexed="64"/>
      </top>
      <bottom style="thin">
        <color rgb="FFFF0000"/>
      </bottom>
      <diagonal/>
    </border>
    <border>
      <left style="hair">
        <color indexed="64"/>
      </left>
      <right style="thin">
        <color auto="1"/>
      </right>
      <top/>
      <bottom/>
      <diagonal/>
    </border>
    <border>
      <left style="thin">
        <color indexed="64"/>
      </left>
      <right style="thin">
        <color auto="1"/>
      </right>
      <top style="hair">
        <color indexed="64"/>
      </top>
      <bottom style="thin">
        <color rgb="FFFF0000"/>
      </bottom>
      <diagonal/>
    </border>
    <border>
      <left/>
      <right style="thin">
        <color indexed="64"/>
      </right>
      <top style="hair">
        <color indexed="64"/>
      </top>
      <bottom style="thin">
        <color rgb="FFFF0000"/>
      </bottom>
      <diagonal/>
    </border>
    <border>
      <left style="hair">
        <color indexed="64"/>
      </left>
      <right style="hair">
        <color indexed="64"/>
      </right>
      <top style="hair">
        <color indexed="64"/>
      </top>
      <bottom style="thin">
        <color rgb="FFFF0000"/>
      </bottom>
      <diagonal/>
    </border>
    <border>
      <left style="thick">
        <color indexed="64"/>
      </left>
      <right style="thin">
        <color auto="1"/>
      </right>
      <top style="hair">
        <color indexed="64"/>
      </top>
      <bottom style="thin">
        <color rgb="FFFF0000"/>
      </bottom>
      <diagonal/>
    </border>
    <border>
      <left style="thin">
        <color indexed="64"/>
      </left>
      <right style="thick">
        <color indexed="64"/>
      </right>
      <top/>
      <bottom style="thin">
        <color rgb="FFFF0000"/>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auto="1"/>
      </left>
      <right style="thin">
        <color indexed="64"/>
      </right>
      <top style="medium">
        <color indexed="64"/>
      </top>
      <bottom style="hair">
        <color indexed="64"/>
      </bottom>
      <diagonal/>
    </border>
    <border>
      <left style="medium">
        <color indexed="64"/>
      </left>
      <right style="thin">
        <color auto="1"/>
      </right>
      <top/>
      <bottom style="thin">
        <color auto="1"/>
      </bottom>
      <diagonal/>
    </border>
    <border>
      <left style="medium">
        <color indexed="64"/>
      </left>
      <right style="thin">
        <color indexed="64"/>
      </right>
      <top/>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hair">
        <color indexed="64"/>
      </left>
      <right style="thin">
        <color indexed="64"/>
      </right>
      <top style="hair">
        <color indexed="64"/>
      </top>
      <bottom style="hair">
        <color theme="6"/>
      </bottom>
      <diagonal/>
    </border>
    <border>
      <left style="hair">
        <color indexed="64"/>
      </left>
      <right style="hair">
        <color indexed="64"/>
      </right>
      <top style="hair">
        <color indexed="64"/>
      </top>
      <bottom style="hair">
        <color theme="6"/>
      </bottom>
      <diagonal/>
    </border>
    <border>
      <left style="thin">
        <color indexed="64"/>
      </left>
      <right style="thin">
        <color indexed="64"/>
      </right>
      <top style="hair">
        <color indexed="64"/>
      </top>
      <bottom style="hair">
        <color theme="6"/>
      </bottom>
      <diagonal/>
    </border>
    <border>
      <left style="hair">
        <color indexed="64"/>
      </left>
      <right style="thin">
        <color auto="1"/>
      </right>
      <top/>
      <bottom style="hair">
        <color theme="6"/>
      </bottom>
      <diagonal/>
    </border>
    <border>
      <left style="hair">
        <color indexed="64"/>
      </left>
      <right style="hair">
        <color indexed="64"/>
      </right>
      <top/>
      <bottom/>
      <diagonal/>
    </border>
    <border>
      <left style="hair">
        <color indexed="64"/>
      </left>
      <right style="hair">
        <color indexed="64"/>
      </right>
      <top/>
      <bottom style="hair">
        <color theme="6"/>
      </bottom>
      <diagonal/>
    </border>
    <border>
      <left style="thin">
        <color indexed="64"/>
      </left>
      <right style="thin">
        <color auto="1"/>
      </right>
      <top/>
      <bottom style="hair">
        <color theme="6"/>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thin">
        <color auto="1"/>
      </left>
      <right style="medium">
        <color indexed="64"/>
      </right>
      <top style="thin">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style="thin">
        <color auto="1"/>
      </left>
      <right style="medium">
        <color indexed="64"/>
      </right>
      <top/>
      <bottom/>
      <diagonal/>
    </border>
  </borders>
  <cellStyleXfs count="3">
    <xf numFmtId="0" fontId="0" fillId="0" borderId="0"/>
    <xf numFmtId="9" fontId="4" fillId="0" borderId="0" applyFont="0" applyFill="0" applyBorder="0" applyAlignment="0" applyProtection="0"/>
    <xf numFmtId="0" fontId="15" fillId="9" borderId="95" applyNumberFormat="0" applyAlignment="0" applyProtection="0"/>
  </cellStyleXfs>
  <cellXfs count="455">
    <xf numFmtId="0" fontId="0" fillId="0" borderId="0" xfId="0"/>
    <xf numFmtId="0" fontId="1" fillId="0" borderId="0" xfId="0" applyFont="1"/>
    <xf numFmtId="0" fontId="2" fillId="0" borderId="0" xfId="0" applyFont="1" applyAlignment="1">
      <alignment textRotation="90"/>
    </xf>
    <xf numFmtId="3" fontId="1" fillId="0" borderId="0" xfId="0" applyNumberFormat="1" applyFont="1"/>
    <xf numFmtId="4" fontId="1" fillId="0" borderId="0" xfId="0" applyNumberFormat="1" applyFont="1"/>
    <xf numFmtId="0" fontId="3" fillId="0" borderId="0" xfId="0" applyFont="1"/>
    <xf numFmtId="0" fontId="3" fillId="0" borderId="0" xfId="0" applyFont="1" applyAlignment="1">
      <alignment horizontal="right"/>
    </xf>
    <xf numFmtId="9" fontId="1" fillId="0" borderId="0" xfId="0" applyNumberFormat="1" applyFont="1"/>
    <xf numFmtId="0" fontId="1" fillId="0" borderId="0" xfId="0" applyFont="1" applyAlignment="1">
      <alignment horizontal="right"/>
    </xf>
    <xf numFmtId="3" fontId="1" fillId="0" borderId="1" xfId="0" applyNumberFormat="1" applyFont="1" applyBorder="1"/>
    <xf numFmtId="0" fontId="3" fillId="0" borderId="19" xfId="0" applyFont="1" applyBorder="1"/>
    <xf numFmtId="2" fontId="1" fillId="0" borderId="0" xfId="0" applyNumberFormat="1" applyFont="1"/>
    <xf numFmtId="2" fontId="3" fillId="0" borderId="0" xfId="0" applyNumberFormat="1" applyFont="1"/>
    <xf numFmtId="0" fontId="2" fillId="2" borderId="22" xfId="0" applyFont="1" applyFill="1" applyBorder="1" applyAlignment="1">
      <alignment textRotation="90"/>
    </xf>
    <xf numFmtId="0" fontId="2" fillId="2" borderId="17" xfId="0" applyFont="1" applyFill="1" applyBorder="1" applyAlignment="1">
      <alignment textRotation="90"/>
    </xf>
    <xf numFmtId="0" fontId="1" fillId="0" borderId="21" xfId="0" applyFont="1" applyBorder="1" applyAlignment="1">
      <alignment horizontal="center" textRotation="90" wrapText="1"/>
    </xf>
    <xf numFmtId="0" fontId="1" fillId="0" borderId="22" xfId="0" applyFont="1" applyBorder="1" applyAlignment="1">
      <alignment horizontal="center" textRotation="90" wrapText="1"/>
    </xf>
    <xf numFmtId="0" fontId="1" fillId="2" borderId="22" xfId="0" applyFont="1" applyFill="1" applyBorder="1" applyAlignment="1">
      <alignment textRotation="90"/>
    </xf>
    <xf numFmtId="0" fontId="1" fillId="2" borderId="17" xfId="0" applyFont="1" applyFill="1" applyBorder="1" applyAlignment="1">
      <alignment textRotation="90"/>
    </xf>
    <xf numFmtId="0" fontId="1" fillId="3" borderId="22" xfId="0" applyFont="1" applyFill="1" applyBorder="1" applyAlignment="1">
      <alignment textRotation="90"/>
    </xf>
    <xf numFmtId="0" fontId="2" fillId="0" borderId="33" xfId="0" applyFont="1" applyBorder="1" applyAlignment="1">
      <alignment textRotation="90"/>
    </xf>
    <xf numFmtId="0" fontId="2" fillId="0" borderId="32" xfId="0" applyFont="1" applyBorder="1" applyAlignment="1">
      <alignment textRotation="90"/>
    </xf>
    <xf numFmtId="2" fontId="2" fillId="0" borderId="43" xfId="0" applyNumberFormat="1" applyFont="1" applyBorder="1" applyAlignment="1">
      <alignment horizontal="right" textRotation="90"/>
    </xf>
    <xf numFmtId="9" fontId="1" fillId="0" borderId="0" xfId="0" applyNumberFormat="1" applyFont="1" applyAlignment="1">
      <alignment vertical="center"/>
    </xf>
    <xf numFmtId="0" fontId="1" fillId="8" borderId="33" xfId="0" applyFont="1" applyFill="1" applyBorder="1" applyAlignment="1">
      <alignment horizontal="right" vertical="center"/>
    </xf>
    <xf numFmtId="0" fontId="1" fillId="0" borderId="33" xfId="0" applyFont="1" applyBorder="1" applyAlignment="1">
      <alignment horizontal="right" vertical="center"/>
    </xf>
    <xf numFmtId="2" fontId="1" fillId="0" borderId="44" xfId="0" applyNumberFormat="1" applyFont="1" applyBorder="1" applyAlignment="1">
      <alignment horizontal="right" vertical="center"/>
    </xf>
    <xf numFmtId="3" fontId="6" fillId="0" borderId="0" xfId="0" applyNumberFormat="1" applyFont="1" applyAlignment="1">
      <alignment vertical="center"/>
    </xf>
    <xf numFmtId="3" fontId="6" fillId="0" borderId="20" xfId="0" applyNumberFormat="1" applyFont="1" applyBorder="1" applyAlignment="1">
      <alignment vertical="center"/>
    </xf>
    <xf numFmtId="3" fontId="6" fillId="0" borderId="10" xfId="0" applyNumberFormat="1" applyFont="1" applyBorder="1" applyAlignment="1">
      <alignment vertical="center"/>
    </xf>
    <xf numFmtId="2" fontId="1" fillId="0" borderId="10" xfId="0" applyNumberFormat="1" applyFont="1" applyBorder="1" applyAlignment="1">
      <alignment vertical="center"/>
    </xf>
    <xf numFmtId="9" fontId="1" fillId="0" borderId="0" xfId="0" applyNumberFormat="1" applyFont="1" applyAlignment="1">
      <alignment horizontal="right" vertical="center"/>
    </xf>
    <xf numFmtId="9" fontId="6" fillId="0" borderId="0" xfId="0" applyNumberFormat="1" applyFont="1" applyAlignment="1">
      <alignment vertical="center"/>
    </xf>
    <xf numFmtId="4" fontId="1" fillId="0" borderId="0" xfId="0" applyNumberFormat="1" applyFont="1" applyAlignment="1">
      <alignment vertical="center"/>
    </xf>
    <xf numFmtId="4" fontId="1" fillId="0" borderId="0" xfId="0" applyNumberFormat="1" applyFont="1" applyAlignment="1">
      <alignment horizontal="right" vertical="center"/>
    </xf>
    <xf numFmtId="2" fontId="1" fillId="0" borderId="0" xfId="0" applyNumberFormat="1" applyFont="1" applyAlignment="1">
      <alignment vertical="center"/>
    </xf>
    <xf numFmtId="4" fontId="6" fillId="0" borderId="0" xfId="0" applyNumberFormat="1" applyFont="1" applyAlignment="1">
      <alignment vertical="center"/>
    </xf>
    <xf numFmtId="165" fontId="6" fillId="4" borderId="34" xfId="0" applyNumberFormat="1" applyFont="1" applyFill="1" applyBorder="1" applyAlignment="1">
      <alignment horizontal="right" vertical="center"/>
    </xf>
    <xf numFmtId="165" fontId="6" fillId="0" borderId="20" xfId="0" applyNumberFormat="1" applyFont="1" applyBorder="1" applyAlignment="1">
      <alignment vertical="center"/>
    </xf>
    <xf numFmtId="3" fontId="6" fillId="5" borderId="34" xfId="0" applyNumberFormat="1" applyFont="1" applyFill="1" applyBorder="1" applyAlignment="1">
      <alignment horizontal="right" vertical="center"/>
    </xf>
    <xf numFmtId="3" fontId="7" fillId="5" borderId="34" xfId="0" applyNumberFormat="1" applyFont="1" applyFill="1" applyBorder="1" applyAlignment="1">
      <alignment horizontal="right" vertical="center"/>
    </xf>
    <xf numFmtId="0" fontId="1" fillId="3" borderId="17" xfId="0" applyFont="1" applyFill="1" applyBorder="1" applyAlignment="1">
      <alignment textRotation="90"/>
    </xf>
    <xf numFmtId="3" fontId="6" fillId="3" borderId="34" xfId="0" applyNumberFormat="1" applyFont="1" applyFill="1" applyBorder="1" applyAlignment="1">
      <alignment horizontal="right" vertical="center"/>
    </xf>
    <xf numFmtId="165" fontId="6" fillId="4" borderId="34" xfId="0" applyNumberFormat="1" applyFont="1" applyFill="1" applyBorder="1" applyAlignment="1">
      <alignment vertical="center"/>
    </xf>
    <xf numFmtId="0" fontId="1" fillId="8" borderId="51" xfId="0" applyFont="1" applyFill="1" applyBorder="1" applyAlignment="1">
      <alignment horizontal="right" vertical="center"/>
    </xf>
    <xf numFmtId="0" fontId="1" fillId="0" borderId="51" xfId="0" applyFont="1" applyBorder="1" applyAlignment="1">
      <alignment horizontal="right" vertical="center"/>
    </xf>
    <xf numFmtId="2" fontId="1" fillId="0" borderId="52" xfId="0" applyNumberFormat="1" applyFont="1" applyBorder="1" applyAlignment="1">
      <alignment horizontal="right" vertical="center"/>
    </xf>
    <xf numFmtId="165" fontId="6" fillId="4" borderId="41" xfId="0" applyNumberFormat="1" applyFont="1" applyFill="1" applyBorder="1" applyAlignment="1">
      <alignment horizontal="right" vertical="center"/>
    </xf>
    <xf numFmtId="3" fontId="6" fillId="5" borderId="41" xfId="0" applyNumberFormat="1" applyFont="1" applyFill="1" applyBorder="1" applyAlignment="1">
      <alignment horizontal="right" vertical="center"/>
    </xf>
    <xf numFmtId="3" fontId="7" fillId="5" borderId="41" xfId="0" applyNumberFormat="1" applyFont="1" applyFill="1" applyBorder="1" applyAlignment="1">
      <alignment horizontal="right" vertical="center"/>
    </xf>
    <xf numFmtId="3" fontId="6" fillId="3" borderId="41" xfId="0" applyNumberFormat="1" applyFont="1" applyFill="1" applyBorder="1" applyAlignment="1">
      <alignment horizontal="right" vertical="center"/>
    </xf>
    <xf numFmtId="165" fontId="6" fillId="4" borderId="41" xfId="0" applyNumberFormat="1" applyFont="1" applyFill="1" applyBorder="1" applyAlignment="1">
      <alignment vertical="center"/>
    </xf>
    <xf numFmtId="3" fontId="6" fillId="5" borderId="28" xfId="0" applyNumberFormat="1" applyFont="1" applyFill="1" applyBorder="1" applyAlignment="1">
      <alignment horizontal="right" vertical="center"/>
    </xf>
    <xf numFmtId="3" fontId="6" fillId="5" borderId="30" xfId="0" applyNumberFormat="1" applyFont="1" applyFill="1" applyBorder="1" applyAlignment="1">
      <alignment horizontal="right" vertical="center"/>
    </xf>
    <xf numFmtId="0" fontId="1" fillId="0" borderId="55" xfId="0" applyFont="1" applyBorder="1" applyAlignment="1">
      <alignment horizontal="right"/>
    </xf>
    <xf numFmtId="3" fontId="6" fillId="5" borderId="57" xfId="0" applyNumberFormat="1" applyFont="1" applyFill="1" applyBorder="1" applyAlignment="1">
      <alignment horizontal="right" vertical="center"/>
    </xf>
    <xf numFmtId="3" fontId="7" fillId="5" borderId="57" xfId="0" applyNumberFormat="1" applyFont="1" applyFill="1" applyBorder="1" applyAlignment="1">
      <alignment horizontal="right" vertical="center"/>
    </xf>
    <xf numFmtId="3" fontId="6" fillId="3" borderId="57" xfId="0" applyNumberFormat="1" applyFont="1" applyFill="1" applyBorder="1" applyAlignment="1">
      <alignment horizontal="right" vertical="center"/>
    </xf>
    <xf numFmtId="165" fontId="6" fillId="4" borderId="57" xfId="0" applyNumberFormat="1" applyFont="1" applyFill="1" applyBorder="1" applyAlignment="1">
      <alignment vertical="center"/>
    </xf>
    <xf numFmtId="3" fontId="6" fillId="0" borderId="41" xfId="0" applyNumberFormat="1" applyFont="1" applyBorder="1" applyAlignment="1">
      <alignment vertical="center"/>
    </xf>
    <xf numFmtId="9" fontId="6" fillId="0" borderId="0" xfId="1" applyFont="1" applyBorder="1" applyAlignment="1">
      <alignment horizontal="right" vertical="center"/>
    </xf>
    <xf numFmtId="3" fontId="6" fillId="0" borderId="30" xfId="0" applyNumberFormat="1" applyFont="1" applyBorder="1" applyAlignment="1">
      <alignment vertical="center"/>
    </xf>
    <xf numFmtId="3" fontId="6" fillId="0" borderId="1" xfId="0" applyNumberFormat="1" applyFont="1" applyBorder="1" applyAlignment="1">
      <alignment vertical="center"/>
    </xf>
    <xf numFmtId="9" fontId="6" fillId="0" borderId="0" xfId="1" applyFont="1" applyBorder="1" applyAlignment="1">
      <alignment vertical="center"/>
    </xf>
    <xf numFmtId="3" fontId="1" fillId="0" borderId="0" xfId="0" applyNumberFormat="1" applyFont="1" applyAlignment="1">
      <alignment horizontal="left" vertical="center"/>
    </xf>
    <xf numFmtId="4" fontId="6" fillId="0" borderId="0" xfId="0" applyNumberFormat="1" applyFont="1" applyAlignment="1">
      <alignment horizontal="left" vertical="center"/>
    </xf>
    <xf numFmtId="165" fontId="6" fillId="0" borderId="41" xfId="0" applyNumberFormat="1" applyFont="1" applyBorder="1" applyAlignment="1">
      <alignment vertical="center"/>
    </xf>
    <xf numFmtId="3" fontId="6" fillId="0" borderId="28" xfId="0" applyNumberFormat="1" applyFont="1" applyBorder="1" applyAlignment="1">
      <alignment vertical="center"/>
    </xf>
    <xf numFmtId="165" fontId="6" fillId="0" borderId="34" xfId="0" applyNumberFormat="1" applyFont="1" applyBorder="1" applyAlignment="1">
      <alignment vertical="center"/>
    </xf>
    <xf numFmtId="3" fontId="6" fillId="0" borderId="34" xfId="0" applyNumberFormat="1" applyFont="1" applyBorder="1" applyAlignment="1">
      <alignment vertical="center"/>
    </xf>
    <xf numFmtId="165" fontId="6" fillId="4" borderId="30" xfId="0" applyNumberFormat="1" applyFont="1" applyFill="1" applyBorder="1" applyAlignment="1">
      <alignment vertical="center"/>
    </xf>
    <xf numFmtId="3" fontId="6" fillId="0" borderId="44" xfId="0" applyNumberFormat="1" applyFont="1" applyBorder="1" applyAlignment="1">
      <alignment vertical="center"/>
    </xf>
    <xf numFmtId="3" fontId="6" fillId="0" borderId="64" xfId="0" applyNumberFormat="1" applyFont="1" applyBorder="1" applyAlignment="1">
      <alignment vertical="center"/>
    </xf>
    <xf numFmtId="3" fontId="2" fillId="0" borderId="0" xfId="0" applyNumberFormat="1" applyFont="1" applyAlignment="1">
      <alignment vertical="center"/>
    </xf>
    <xf numFmtId="165" fontId="7" fillId="4" borderId="39" xfId="0" applyNumberFormat="1" applyFont="1" applyFill="1" applyBorder="1" applyAlignment="1">
      <alignment vertical="center"/>
    </xf>
    <xf numFmtId="165" fontId="7" fillId="4" borderId="40" xfId="0" applyNumberFormat="1" applyFont="1" applyFill="1" applyBorder="1" applyAlignment="1">
      <alignment vertical="center"/>
    </xf>
    <xf numFmtId="0" fontId="6" fillId="0" borderId="38" xfId="0" applyFont="1" applyBorder="1" applyAlignment="1">
      <alignment vertical="center"/>
    </xf>
    <xf numFmtId="0" fontId="1" fillId="0" borderId="0" xfId="0" applyFont="1" applyAlignment="1">
      <alignment vertical="center"/>
    </xf>
    <xf numFmtId="9" fontId="6" fillId="0" borderId="0" xfId="0" applyNumberFormat="1" applyFont="1"/>
    <xf numFmtId="0" fontId="6" fillId="0" borderId="0" xfId="0" applyFont="1"/>
    <xf numFmtId="9" fontId="6" fillId="6" borderId="3" xfId="0" applyNumberFormat="1" applyFont="1" applyFill="1" applyBorder="1" applyAlignment="1">
      <alignment horizontal="center" vertical="center" wrapText="1"/>
    </xf>
    <xf numFmtId="4" fontId="6" fillId="6" borderId="3" xfId="0" applyNumberFormat="1" applyFont="1" applyFill="1" applyBorder="1" applyAlignment="1">
      <alignment horizontal="center" vertical="center"/>
    </xf>
    <xf numFmtId="9" fontId="6" fillId="6" borderId="9" xfId="0" applyNumberFormat="1" applyFont="1" applyFill="1" applyBorder="1" applyAlignment="1">
      <alignment horizontal="center" vertical="center" wrapText="1"/>
    </xf>
    <xf numFmtId="4" fontId="6" fillId="6" borderId="60" xfId="0" applyNumberFormat="1" applyFont="1" applyFill="1" applyBorder="1" applyAlignment="1">
      <alignment horizontal="center" vertical="center"/>
    </xf>
    <xf numFmtId="9" fontId="6" fillId="0" borderId="0" xfId="0" applyNumberFormat="1" applyFont="1" applyAlignment="1">
      <alignment horizontal="center" vertical="center"/>
    </xf>
    <xf numFmtId="1" fontId="1" fillId="0" borderId="67" xfId="0" applyNumberFormat="1" applyFont="1" applyBorder="1" applyAlignment="1">
      <alignment horizontal="center" vertical="center"/>
    </xf>
    <xf numFmtId="1" fontId="1" fillId="0" borderId="64" xfId="0" applyNumberFormat="1" applyFont="1" applyBorder="1" applyAlignment="1">
      <alignment horizontal="center" vertical="center"/>
    </xf>
    <xf numFmtId="1" fontId="1" fillId="0" borderId="4" xfId="0" applyNumberFormat="1" applyFont="1" applyBorder="1" applyAlignment="1">
      <alignment horizontal="center" vertical="center"/>
    </xf>
    <xf numFmtId="1" fontId="1" fillId="0" borderId="0" xfId="0" applyNumberFormat="1" applyFont="1" applyAlignment="1">
      <alignment vertical="center"/>
    </xf>
    <xf numFmtId="1" fontId="6" fillId="0" borderId="0" xfId="0" applyNumberFormat="1" applyFont="1" applyAlignment="1">
      <alignment vertical="center"/>
    </xf>
    <xf numFmtId="0" fontId="1" fillId="0" borderId="0" xfId="0" applyFont="1" applyAlignment="1">
      <alignment horizontal="left"/>
    </xf>
    <xf numFmtId="0" fontId="7" fillId="0" borderId="0" xfId="0" applyFont="1"/>
    <xf numFmtId="0" fontId="1" fillId="0" borderId="67" xfId="0" applyFont="1" applyBorder="1" applyAlignment="1">
      <alignment horizontal="center" vertical="center"/>
    </xf>
    <xf numFmtId="1" fontId="2" fillId="0" borderId="76" xfId="0" applyNumberFormat="1" applyFont="1" applyBorder="1" applyAlignment="1">
      <alignment horizontal="center" vertical="center"/>
    </xf>
    <xf numFmtId="0" fontId="9" fillId="0" borderId="0" xfId="0" applyFont="1" applyAlignment="1">
      <alignment horizontal="left"/>
    </xf>
    <xf numFmtId="2" fontId="9" fillId="0" borderId="0" xfId="0" applyNumberFormat="1" applyFont="1" applyAlignment="1">
      <alignment horizontal="left"/>
    </xf>
    <xf numFmtId="0" fontId="9" fillId="0" borderId="29" xfId="0" applyFont="1" applyBorder="1" applyAlignment="1">
      <alignment horizontal="left"/>
    </xf>
    <xf numFmtId="0" fontId="9" fillId="0" borderId="29" xfId="0" applyFont="1" applyBorder="1" applyAlignment="1">
      <alignment horizontal="right"/>
    </xf>
    <xf numFmtId="2" fontId="9" fillId="0" borderId="30" xfId="0" applyNumberFormat="1" applyFont="1" applyBorder="1" applyAlignment="1">
      <alignment horizontal="left"/>
    </xf>
    <xf numFmtId="0" fontId="11" fillId="0" borderId="0" xfId="0" applyFont="1"/>
    <xf numFmtId="4" fontId="6" fillId="0" borderId="54" xfId="0" applyNumberFormat="1" applyFont="1" applyBorder="1" applyAlignment="1">
      <alignment horizontal="left" vertical="center"/>
    </xf>
    <xf numFmtId="9" fontId="6" fillId="0" borderId="54" xfId="0" applyNumberFormat="1" applyFont="1" applyBorder="1" applyAlignment="1">
      <alignment horizontal="center" vertical="center"/>
    </xf>
    <xf numFmtId="0" fontId="6" fillId="0" borderId="54" xfId="0" applyFont="1" applyBorder="1" applyAlignment="1">
      <alignment vertical="center"/>
    </xf>
    <xf numFmtId="9" fontId="6" fillId="0" borderId="54" xfId="1" applyFont="1" applyBorder="1" applyAlignment="1">
      <alignment vertical="center"/>
    </xf>
    <xf numFmtId="9" fontId="6" fillId="0" borderId="54" xfId="1" applyFont="1" applyBorder="1" applyAlignment="1">
      <alignment horizontal="right" vertical="center"/>
    </xf>
    <xf numFmtId="2" fontId="1" fillId="0" borderId="56" xfId="0" applyNumberFormat="1" applyFont="1" applyBorder="1"/>
    <xf numFmtId="9" fontId="6" fillId="0" borderId="48" xfId="0" applyNumberFormat="1" applyFont="1" applyBorder="1" applyAlignment="1">
      <alignment horizontal="center" vertical="center"/>
    </xf>
    <xf numFmtId="0" fontId="6" fillId="0" borderId="11" xfId="0" applyFont="1" applyBorder="1" applyAlignment="1">
      <alignment horizontal="center" vertical="center"/>
    </xf>
    <xf numFmtId="9" fontId="6" fillId="0" borderId="3" xfId="1" applyFont="1" applyBorder="1" applyAlignment="1">
      <alignment horizontal="center" vertical="center"/>
    </xf>
    <xf numFmtId="9" fontId="6" fillId="0" borderId="4" xfId="1" applyFont="1" applyBorder="1" applyAlignment="1">
      <alignment horizontal="center" vertical="center"/>
    </xf>
    <xf numFmtId="165" fontId="7" fillId="4" borderId="39" xfId="0" applyNumberFormat="1" applyFont="1" applyFill="1" applyBorder="1" applyAlignment="1">
      <alignment horizontal="right" vertical="center"/>
    </xf>
    <xf numFmtId="165" fontId="7" fillId="4" borderId="40" xfId="0" applyNumberFormat="1" applyFont="1" applyFill="1" applyBorder="1" applyAlignment="1">
      <alignment horizontal="right" vertical="center"/>
    </xf>
    <xf numFmtId="3" fontId="7" fillId="0" borderId="39" xfId="0" applyNumberFormat="1" applyFont="1" applyBorder="1" applyAlignment="1">
      <alignment horizontal="right" vertical="center"/>
    </xf>
    <xf numFmtId="3" fontId="7" fillId="7" borderId="39" xfId="0" applyNumberFormat="1" applyFont="1" applyFill="1" applyBorder="1" applyAlignment="1">
      <alignment horizontal="right" vertical="center"/>
    </xf>
    <xf numFmtId="3" fontId="7" fillId="7" borderId="49" xfId="0" applyNumberFormat="1" applyFont="1" applyFill="1" applyBorder="1" applyAlignment="1">
      <alignment horizontal="right" vertical="center"/>
    </xf>
    <xf numFmtId="9" fontId="6" fillId="0" borderId="50" xfId="0" applyNumberFormat="1" applyFont="1" applyBorder="1" applyAlignment="1">
      <alignment horizontal="center" vertical="center"/>
    </xf>
    <xf numFmtId="9" fontId="6" fillId="0" borderId="20" xfId="0" applyNumberFormat="1" applyFont="1" applyBorder="1" applyAlignment="1">
      <alignment horizontal="center" vertical="center"/>
    </xf>
    <xf numFmtId="4" fontId="6" fillId="0" borderId="7" xfId="0" applyNumberFormat="1" applyFont="1" applyBorder="1" applyAlignment="1">
      <alignment horizontal="center" vertical="center"/>
    </xf>
    <xf numFmtId="0" fontId="7" fillId="0" borderId="0" xfId="0" applyFont="1" applyAlignment="1">
      <alignment vertical="center"/>
    </xf>
    <xf numFmtId="4" fontId="6" fillId="0" borderId="0" xfId="0" applyNumberFormat="1" applyFont="1"/>
    <xf numFmtId="166" fontId="6" fillId="0" borderId="0" xfId="0" applyNumberFormat="1" applyFont="1" applyAlignment="1">
      <alignment vertical="center"/>
    </xf>
    <xf numFmtId="166" fontId="5" fillId="0" borderId="0" xfId="0" applyNumberFormat="1" applyFont="1" applyAlignment="1">
      <alignment vertical="center"/>
    </xf>
    <xf numFmtId="165" fontId="8" fillId="0" borderId="0" xfId="0" applyNumberFormat="1" applyFont="1"/>
    <xf numFmtId="164" fontId="6" fillId="0" borderId="0" xfId="0" applyNumberFormat="1" applyFont="1" applyAlignment="1">
      <alignment horizontal="left"/>
    </xf>
    <xf numFmtId="3" fontId="6" fillId="0" borderId="87" xfId="0" applyNumberFormat="1" applyFont="1" applyBorder="1" applyAlignment="1">
      <alignment horizontal="right" vertical="center"/>
    </xf>
    <xf numFmtId="0" fontId="1" fillId="0" borderId="88" xfId="0" applyFont="1" applyBorder="1" applyAlignment="1">
      <alignment horizontal="center" textRotation="90" wrapText="1"/>
    </xf>
    <xf numFmtId="0" fontId="1" fillId="2" borderId="89" xfId="0" applyFont="1" applyFill="1" applyBorder="1" applyAlignment="1">
      <alignment textRotation="90" wrapText="1"/>
    </xf>
    <xf numFmtId="165" fontId="6" fillId="4" borderId="90" xfId="0" applyNumberFormat="1" applyFont="1" applyFill="1" applyBorder="1" applyAlignment="1">
      <alignment vertical="center"/>
    </xf>
    <xf numFmtId="3" fontId="6" fillId="5" borderId="91" xfId="0" applyNumberFormat="1" applyFont="1" applyFill="1" applyBorder="1" applyAlignment="1">
      <alignment vertical="center"/>
    </xf>
    <xf numFmtId="165" fontId="6" fillId="4" borderId="92" xfId="0" applyNumberFormat="1" applyFont="1" applyFill="1" applyBorder="1" applyAlignment="1">
      <alignment vertical="center"/>
    </xf>
    <xf numFmtId="166" fontId="7" fillId="4" borderId="93" xfId="0" applyNumberFormat="1" applyFont="1" applyFill="1" applyBorder="1" applyAlignment="1">
      <alignment horizontal="right" vertical="center"/>
    </xf>
    <xf numFmtId="3" fontId="6" fillId="5" borderId="30" xfId="0" applyNumberFormat="1" applyFont="1" applyFill="1" applyBorder="1" applyAlignment="1">
      <alignment vertical="center"/>
    </xf>
    <xf numFmtId="3" fontId="6" fillId="5" borderId="58" xfId="0" applyNumberFormat="1" applyFont="1" applyFill="1" applyBorder="1" applyAlignment="1">
      <alignment vertical="center"/>
    </xf>
    <xf numFmtId="3" fontId="6" fillId="5" borderId="28" xfId="0" applyNumberFormat="1" applyFont="1" applyFill="1" applyBorder="1" applyAlignment="1">
      <alignment vertical="center"/>
    </xf>
    <xf numFmtId="165" fontId="6" fillId="4" borderId="29" xfId="0" applyNumberFormat="1" applyFont="1" applyFill="1" applyBorder="1" applyAlignment="1">
      <alignment vertical="center"/>
    </xf>
    <xf numFmtId="165" fontId="6" fillId="4" borderId="56" xfId="0" applyNumberFormat="1" applyFont="1" applyFill="1" applyBorder="1" applyAlignment="1">
      <alignment vertical="center"/>
    </xf>
    <xf numFmtId="165" fontId="6" fillId="4" borderId="32" xfId="0" applyNumberFormat="1" applyFont="1" applyFill="1" applyBorder="1" applyAlignment="1">
      <alignment vertical="center"/>
    </xf>
    <xf numFmtId="166" fontId="6" fillId="0" borderId="0" xfId="0" applyNumberFormat="1" applyFont="1" applyAlignment="1">
      <alignment horizontal="center" vertical="center"/>
    </xf>
    <xf numFmtId="166" fontId="7" fillId="0" borderId="0" xfId="0" applyNumberFormat="1" applyFont="1" applyAlignment="1">
      <alignment horizontal="center" vertical="center"/>
    </xf>
    <xf numFmtId="165" fontId="7" fillId="0" borderId="0" xfId="0" applyNumberFormat="1" applyFont="1" applyAlignment="1">
      <alignment horizontal="center"/>
    </xf>
    <xf numFmtId="164" fontId="6" fillId="0" borderId="0" xfId="0" applyNumberFormat="1" applyFont="1"/>
    <xf numFmtId="9" fontId="13" fillId="0" borderId="0" xfId="1" applyFont="1"/>
    <xf numFmtId="0" fontId="6" fillId="4" borderId="57" xfId="1" applyNumberFormat="1" applyFont="1" applyFill="1" applyBorder="1" applyAlignment="1">
      <alignment vertical="center"/>
    </xf>
    <xf numFmtId="0" fontId="6" fillId="4" borderId="34" xfId="1" applyNumberFormat="1" applyFont="1" applyFill="1" applyBorder="1" applyAlignment="1">
      <alignment vertical="center"/>
    </xf>
    <xf numFmtId="0" fontId="1" fillId="0" borderId="0" xfId="0" applyFont="1" applyAlignment="1">
      <alignment horizontal="left" vertical="center"/>
    </xf>
    <xf numFmtId="4" fontId="7" fillId="0" borderId="0" xfId="0" applyNumberFormat="1" applyFont="1" applyAlignment="1">
      <alignment horizontal="center" vertical="center"/>
    </xf>
    <xf numFmtId="9" fontId="6" fillId="0" borderId="0" xfId="0" applyNumberFormat="1" applyFont="1" applyAlignment="1">
      <alignment horizontal="center" vertical="center" wrapText="1"/>
    </xf>
    <xf numFmtId="3" fontId="7" fillId="0" borderId="0" xfId="0" applyNumberFormat="1" applyFont="1" applyAlignment="1">
      <alignment horizontal="center"/>
    </xf>
    <xf numFmtId="0" fontId="2" fillId="0" borderId="1" xfId="0" applyFont="1" applyBorder="1" applyAlignment="1">
      <alignment textRotation="90"/>
    </xf>
    <xf numFmtId="3" fontId="6" fillId="0" borderId="94" xfId="0" applyNumberFormat="1" applyFont="1" applyBorder="1" applyAlignment="1">
      <alignment vertical="center"/>
    </xf>
    <xf numFmtId="0" fontId="6" fillId="4" borderId="34" xfId="0" applyFont="1" applyFill="1" applyBorder="1" applyAlignment="1">
      <alignment vertical="center"/>
    </xf>
    <xf numFmtId="3" fontId="6" fillId="5" borderId="34" xfId="0" applyNumberFormat="1" applyFont="1" applyFill="1" applyBorder="1" applyAlignment="1">
      <alignment vertical="center"/>
    </xf>
    <xf numFmtId="3" fontId="6" fillId="3" borderId="34" xfId="0" applyNumberFormat="1" applyFont="1" applyFill="1" applyBorder="1" applyAlignment="1">
      <alignment vertical="center"/>
    </xf>
    <xf numFmtId="9" fontId="6" fillId="3" borderId="34" xfId="1" applyFont="1" applyFill="1" applyBorder="1" applyAlignment="1">
      <alignment horizontal="right" vertical="center"/>
    </xf>
    <xf numFmtId="9" fontId="6" fillId="3" borderId="57" xfId="1" applyFont="1" applyFill="1" applyBorder="1" applyAlignment="1">
      <alignment horizontal="right" vertical="center"/>
    </xf>
    <xf numFmtId="9" fontId="6" fillId="3" borderId="41" xfId="1" applyFont="1" applyFill="1" applyBorder="1" applyAlignment="1">
      <alignment horizontal="right" vertical="center"/>
    </xf>
    <xf numFmtId="9" fontId="6" fillId="0" borderId="41" xfId="1" applyFont="1" applyBorder="1" applyAlignment="1">
      <alignment vertical="center"/>
    </xf>
    <xf numFmtId="9" fontId="7" fillId="0" borderId="39" xfId="1" applyFont="1" applyBorder="1" applyAlignment="1">
      <alignment horizontal="right" vertical="center"/>
    </xf>
    <xf numFmtId="9" fontId="6" fillId="0" borderId="20" xfId="1" applyFont="1" applyBorder="1" applyAlignment="1">
      <alignment horizontal="center" vertical="center"/>
    </xf>
    <xf numFmtId="9" fontId="6" fillId="0" borderId="34" xfId="1" applyFont="1" applyBorder="1" applyAlignment="1">
      <alignment vertical="center"/>
    </xf>
    <xf numFmtId="9" fontId="6" fillId="0" borderId="64" xfId="1" applyFont="1" applyBorder="1" applyAlignment="1">
      <alignment vertical="center"/>
    </xf>
    <xf numFmtId="0" fontId="14" fillId="0" borderId="0" xfId="0" applyFont="1"/>
    <xf numFmtId="3" fontId="6" fillId="0" borderId="55" xfId="0" applyNumberFormat="1" applyFont="1" applyBorder="1" applyAlignment="1">
      <alignment vertical="center"/>
    </xf>
    <xf numFmtId="0" fontId="1" fillId="0" borderId="53" xfId="0" applyFont="1" applyBorder="1"/>
    <xf numFmtId="9" fontId="6" fillId="0" borderId="0" xfId="0" applyNumberFormat="1" applyFont="1" applyAlignment="1">
      <alignment horizontal="center"/>
    </xf>
    <xf numFmtId="9" fontId="16" fillId="0" borderId="10" xfId="0" applyNumberFormat="1" applyFont="1" applyBorder="1" applyAlignment="1">
      <alignment horizontal="center" vertical="center"/>
    </xf>
    <xf numFmtId="9" fontId="16" fillId="0" borderId="4" xfId="1" applyFont="1" applyBorder="1" applyAlignment="1">
      <alignment horizontal="center" vertical="center"/>
    </xf>
    <xf numFmtId="0" fontId="18" fillId="0" borderId="0" xfId="0" applyFont="1" applyAlignment="1">
      <alignment horizontal="center" textRotation="90" wrapText="1"/>
    </xf>
    <xf numFmtId="165" fontId="6" fillId="4" borderId="34" xfId="1" applyNumberFormat="1" applyFont="1" applyFill="1" applyBorder="1" applyAlignment="1">
      <alignment horizontal="right" vertical="center"/>
    </xf>
    <xf numFmtId="165" fontId="6" fillId="4" borderId="41" xfId="1" applyNumberFormat="1" applyFont="1" applyFill="1" applyBorder="1" applyAlignment="1">
      <alignment horizontal="right" vertical="center"/>
    </xf>
    <xf numFmtId="165" fontId="6" fillId="4" borderId="34" xfId="1" applyNumberFormat="1" applyFont="1" applyFill="1" applyBorder="1" applyAlignment="1">
      <alignment vertical="center"/>
    </xf>
    <xf numFmtId="0" fontId="1" fillId="3" borderId="18" xfId="0" applyFont="1" applyFill="1" applyBorder="1" applyAlignment="1">
      <alignment textRotation="90"/>
    </xf>
    <xf numFmtId="0" fontId="1" fillId="3" borderId="99" xfId="0" applyFont="1" applyFill="1" applyBorder="1" applyAlignment="1">
      <alignment textRotation="90"/>
    </xf>
    <xf numFmtId="0" fontId="1" fillId="3" borderId="100" xfId="0" applyFont="1" applyFill="1" applyBorder="1" applyAlignment="1">
      <alignment textRotation="90"/>
    </xf>
    <xf numFmtId="0" fontId="3" fillId="0" borderId="11" xfId="0" applyFont="1" applyBorder="1"/>
    <xf numFmtId="0" fontId="2" fillId="0" borderId="11" xfId="0" applyFont="1" applyBorder="1" applyAlignment="1">
      <alignment textRotation="90"/>
    </xf>
    <xf numFmtId="2" fontId="1" fillId="0" borderId="36" xfId="0" applyNumberFormat="1" applyFont="1" applyBorder="1" applyAlignment="1">
      <alignment horizontal="right"/>
    </xf>
    <xf numFmtId="0" fontId="2" fillId="0" borderId="9" xfId="0" applyFont="1" applyBorder="1" applyAlignment="1">
      <alignment horizontal="center" textRotation="90" wrapText="1"/>
    </xf>
    <xf numFmtId="0" fontId="2" fillId="0" borderId="3" xfId="0" applyFont="1" applyBorder="1" applyAlignment="1">
      <alignment horizontal="center" textRotation="90" wrapText="1"/>
    </xf>
    <xf numFmtId="0" fontId="2" fillId="2" borderId="3" xfId="0" applyFont="1" applyFill="1" applyBorder="1" applyAlignment="1">
      <alignment textRotation="90"/>
    </xf>
    <xf numFmtId="0" fontId="2" fillId="3" borderId="3" xfId="0" applyFont="1" applyFill="1" applyBorder="1" applyAlignment="1">
      <alignment textRotation="90"/>
    </xf>
    <xf numFmtId="0" fontId="6" fillId="4" borderId="41" xfId="0" applyFont="1" applyFill="1" applyBorder="1" applyAlignment="1">
      <alignment vertical="center"/>
    </xf>
    <xf numFmtId="3" fontId="6" fillId="5" borderId="41" xfId="0" applyNumberFormat="1" applyFont="1" applyFill="1" applyBorder="1" applyAlignment="1">
      <alignment vertical="center"/>
    </xf>
    <xf numFmtId="3" fontId="6" fillId="3" borderId="41" xfId="0" applyNumberFormat="1" applyFont="1" applyFill="1" applyBorder="1" applyAlignment="1">
      <alignment vertical="center"/>
    </xf>
    <xf numFmtId="165" fontId="6" fillId="4" borderId="41" xfId="1" applyNumberFormat="1" applyFont="1" applyFill="1" applyBorder="1" applyAlignment="1">
      <alignment vertical="center"/>
    </xf>
    <xf numFmtId="0" fontId="15" fillId="10" borderId="95" xfId="2" applyFill="1" applyAlignment="1">
      <alignment horizontal="center" vertical="top"/>
    </xf>
    <xf numFmtId="0" fontId="15" fillId="10" borderId="98" xfId="2" applyFill="1" applyBorder="1" applyAlignment="1">
      <alignment horizontal="center" vertical="top"/>
    </xf>
    <xf numFmtId="0" fontId="1" fillId="0" borderId="5" xfId="0" applyFont="1" applyBorder="1" applyAlignment="1">
      <alignment horizontal="left"/>
    </xf>
    <xf numFmtId="0" fontId="1" fillId="0" borderId="2" xfId="0" applyFont="1" applyBorder="1" applyAlignment="1">
      <alignment horizontal="left"/>
    </xf>
    <xf numFmtId="0" fontId="1" fillId="0" borderId="103" xfId="0" applyFont="1" applyBorder="1" applyAlignment="1">
      <alignment horizontal="left"/>
    </xf>
    <xf numFmtId="9" fontId="6" fillId="0" borderId="3" xfId="0" applyNumberFormat="1" applyFont="1" applyBorder="1" applyAlignment="1">
      <alignment horizontal="center" vertical="center"/>
    </xf>
    <xf numFmtId="4" fontId="2" fillId="0" borderId="0" xfId="0" applyNumberFormat="1" applyFont="1" applyAlignment="1">
      <alignment horizontal="left" vertical="center"/>
    </xf>
    <xf numFmtId="2" fontId="1" fillId="0" borderId="112" xfId="0" applyNumberFormat="1" applyFont="1" applyBorder="1" applyAlignment="1">
      <alignment horizontal="right" vertical="center"/>
    </xf>
    <xf numFmtId="165" fontId="6" fillId="4" borderId="20" xfId="0" applyNumberFormat="1" applyFont="1" applyFill="1" applyBorder="1" applyAlignment="1">
      <alignment horizontal="right" vertical="center"/>
    </xf>
    <xf numFmtId="3" fontId="6" fillId="5" borderId="10" xfId="0" applyNumberFormat="1" applyFont="1" applyFill="1" applyBorder="1" applyAlignment="1">
      <alignment horizontal="right" vertical="center"/>
    </xf>
    <xf numFmtId="3" fontId="6" fillId="5" borderId="20" xfId="0" applyNumberFormat="1" applyFont="1" applyFill="1" applyBorder="1" applyAlignment="1">
      <alignment horizontal="right" vertical="center"/>
    </xf>
    <xf numFmtId="3" fontId="7" fillId="5" borderId="20" xfId="0" applyNumberFormat="1" applyFont="1" applyFill="1" applyBorder="1" applyAlignment="1">
      <alignment horizontal="right" vertical="center"/>
    </xf>
    <xf numFmtId="3" fontId="6" fillId="3" borderId="20" xfId="0" applyNumberFormat="1" applyFont="1" applyFill="1" applyBorder="1" applyAlignment="1">
      <alignment horizontal="right" vertical="center"/>
    </xf>
    <xf numFmtId="2" fontId="1" fillId="0" borderId="111" xfId="0" applyNumberFormat="1" applyFont="1" applyBorder="1" applyAlignment="1">
      <alignment horizontal="right" vertical="center"/>
    </xf>
    <xf numFmtId="165" fontId="6" fillId="4" borderId="113" xfId="0" applyNumberFormat="1" applyFont="1" applyFill="1" applyBorder="1" applyAlignment="1">
      <alignment horizontal="right" vertical="center"/>
    </xf>
    <xf numFmtId="165" fontId="6" fillId="4" borderId="113" xfId="1" applyNumberFormat="1" applyFont="1" applyFill="1" applyBorder="1" applyAlignment="1">
      <alignment horizontal="right" vertical="center"/>
    </xf>
    <xf numFmtId="3" fontId="6" fillId="5" borderId="114" xfId="0" applyNumberFormat="1" applyFont="1" applyFill="1" applyBorder="1" applyAlignment="1">
      <alignment horizontal="right" vertical="center"/>
    </xf>
    <xf numFmtId="3" fontId="6" fillId="5" borderId="113" xfId="0" applyNumberFormat="1" applyFont="1" applyFill="1" applyBorder="1" applyAlignment="1">
      <alignment horizontal="right" vertical="center"/>
    </xf>
    <xf numFmtId="3" fontId="7" fillId="5" borderId="113" xfId="0" applyNumberFormat="1" applyFont="1" applyFill="1" applyBorder="1" applyAlignment="1">
      <alignment horizontal="right" vertical="center"/>
    </xf>
    <xf numFmtId="3" fontId="6" fillId="3" borderId="113" xfId="0" applyNumberFormat="1" applyFont="1" applyFill="1" applyBorder="1" applyAlignment="1">
      <alignment horizontal="right" vertical="center"/>
    </xf>
    <xf numFmtId="9" fontId="6" fillId="3" borderId="113" xfId="1" applyFont="1" applyFill="1" applyBorder="1" applyAlignment="1">
      <alignment horizontal="right" vertical="center"/>
    </xf>
    <xf numFmtId="0" fontId="1" fillId="8" borderId="115" xfId="0" applyFont="1" applyFill="1" applyBorder="1" applyAlignment="1">
      <alignment horizontal="right" vertical="center"/>
    </xf>
    <xf numFmtId="0" fontId="1" fillId="0" borderId="115" xfId="0" applyFont="1" applyBorder="1" applyAlignment="1">
      <alignment horizontal="right" vertical="center"/>
    </xf>
    <xf numFmtId="165" fontId="6" fillId="4" borderId="116" xfId="0" applyNumberFormat="1" applyFont="1" applyFill="1" applyBorder="1" applyAlignment="1">
      <alignment vertical="center"/>
    </xf>
    <xf numFmtId="3" fontId="19" fillId="5" borderId="34" xfId="0" applyNumberFormat="1" applyFont="1" applyFill="1" applyBorder="1" applyAlignment="1">
      <alignment horizontal="right" vertical="center"/>
    </xf>
    <xf numFmtId="165" fontId="19" fillId="4" borderId="34" xfId="0" applyNumberFormat="1" applyFont="1" applyFill="1" applyBorder="1" applyAlignment="1">
      <alignment vertical="center"/>
    </xf>
    <xf numFmtId="165" fontId="19" fillId="4" borderId="41" xfId="0" applyNumberFormat="1" applyFont="1" applyFill="1" applyBorder="1" applyAlignment="1">
      <alignment vertical="center"/>
    </xf>
    <xf numFmtId="3" fontId="19" fillId="5" borderId="30" xfId="0" applyNumberFormat="1" applyFont="1" applyFill="1" applyBorder="1" applyAlignment="1">
      <alignment vertical="center"/>
    </xf>
    <xf numFmtId="3" fontId="19" fillId="5" borderId="41" xfId="0" applyNumberFormat="1" applyFont="1" applyFill="1" applyBorder="1" applyAlignment="1">
      <alignment horizontal="right" vertical="center"/>
    </xf>
    <xf numFmtId="3" fontId="19" fillId="0" borderId="94" xfId="0" applyNumberFormat="1" applyFont="1" applyBorder="1" applyAlignment="1">
      <alignment vertical="center"/>
    </xf>
    <xf numFmtId="3" fontId="19" fillId="5" borderId="28" xfId="0" applyNumberFormat="1" applyFont="1" applyFill="1" applyBorder="1" applyAlignment="1">
      <alignment vertical="center"/>
    </xf>
    <xf numFmtId="3" fontId="6" fillId="0" borderId="117" xfId="0" applyNumberFormat="1" applyFont="1" applyBorder="1" applyAlignment="1">
      <alignment vertical="center"/>
    </xf>
    <xf numFmtId="9" fontId="5" fillId="0" borderId="0" xfId="1" applyFont="1" applyFill="1" applyBorder="1" applyAlignment="1">
      <alignment horizontal="left" vertical="center"/>
    </xf>
    <xf numFmtId="9" fontId="6" fillId="0" borderId="0" xfId="1" applyFont="1" applyFill="1" applyBorder="1" applyAlignment="1">
      <alignment vertical="center"/>
    </xf>
    <xf numFmtId="9" fontId="5" fillId="0" borderId="0" xfId="1" applyFont="1" applyFill="1" applyBorder="1" applyAlignment="1">
      <alignment horizontal="right" vertical="center"/>
    </xf>
    <xf numFmtId="9" fontId="6" fillId="0" borderId="0" xfId="1" applyFont="1" applyFill="1" applyBorder="1" applyAlignment="1">
      <alignment horizontal="right" vertical="center"/>
    </xf>
    <xf numFmtId="0" fontId="3" fillId="0" borderId="83" xfId="0" applyFont="1" applyBorder="1"/>
    <xf numFmtId="0" fontId="1" fillId="0" borderId="29" xfId="0" applyFont="1" applyBorder="1"/>
    <xf numFmtId="0" fontId="1" fillId="0" borderId="4" xfId="0" applyFont="1" applyBorder="1" applyAlignment="1">
      <alignment horizontal="center" vertical="center"/>
    </xf>
    <xf numFmtId="0" fontId="1" fillId="0" borderId="41" xfId="0" applyFont="1" applyBorder="1" applyAlignment="1">
      <alignment horizontal="center" vertical="center"/>
    </xf>
    <xf numFmtId="0" fontId="1" fillId="0" borderId="34" xfId="0" applyFont="1" applyBorder="1" applyAlignment="1">
      <alignment horizontal="center" vertical="center"/>
    </xf>
    <xf numFmtId="0" fontId="1" fillId="0" borderId="59" xfId="0" applyFont="1" applyBorder="1"/>
    <xf numFmtId="0" fontId="1" fillId="0" borderId="29" xfId="0" applyFont="1" applyBorder="1" applyAlignment="1">
      <alignment vertical="center"/>
    </xf>
    <xf numFmtId="0" fontId="1" fillId="0" borderId="64" xfId="0" applyFont="1" applyBorder="1" applyAlignment="1">
      <alignment horizontal="center" vertical="center"/>
    </xf>
    <xf numFmtId="0" fontId="2" fillId="0" borderId="73" xfId="0" applyFont="1" applyBorder="1"/>
    <xf numFmtId="4" fontId="2" fillId="0" borderId="0" xfId="0" applyNumberFormat="1" applyFont="1" applyAlignment="1">
      <alignment vertical="center" wrapText="1"/>
    </xf>
    <xf numFmtId="4" fontId="2" fillId="0" borderId="118" xfId="0" applyNumberFormat="1" applyFont="1" applyBorder="1" applyAlignment="1">
      <alignment vertical="center" wrapText="1"/>
    </xf>
    <xf numFmtId="4" fontId="1" fillId="11" borderId="84" xfId="0" applyNumberFormat="1" applyFont="1" applyFill="1" applyBorder="1" applyAlignment="1">
      <alignment horizontal="center" vertical="center"/>
    </xf>
    <xf numFmtId="0" fontId="1" fillId="11" borderId="84" xfId="0" applyFont="1" applyFill="1" applyBorder="1" applyAlignment="1">
      <alignment horizontal="center" vertical="center"/>
    </xf>
    <xf numFmtId="165" fontId="1" fillId="11" borderId="41" xfId="0" applyNumberFormat="1" applyFont="1" applyFill="1" applyBorder="1" applyAlignment="1">
      <alignment horizontal="center" vertical="center"/>
    </xf>
    <xf numFmtId="1" fontId="1" fillId="11" borderId="41" xfId="0" applyNumberFormat="1" applyFont="1" applyFill="1" applyBorder="1" applyAlignment="1">
      <alignment horizontal="center" vertical="center"/>
    </xf>
    <xf numFmtId="165" fontId="1" fillId="11" borderId="34" xfId="0" applyNumberFormat="1" applyFont="1" applyFill="1" applyBorder="1" applyAlignment="1">
      <alignment horizontal="center" vertical="center"/>
    </xf>
    <xf numFmtId="1" fontId="1" fillId="11" borderId="34" xfId="0" applyNumberFormat="1" applyFont="1" applyFill="1" applyBorder="1" applyAlignment="1">
      <alignment horizontal="center" vertical="center"/>
    </xf>
    <xf numFmtId="1" fontId="1" fillId="11" borderId="64" xfId="0" applyNumberFormat="1" applyFont="1" applyFill="1" applyBorder="1" applyAlignment="1">
      <alignment horizontal="center" vertical="center"/>
    </xf>
    <xf numFmtId="165" fontId="1" fillId="11" borderId="20" xfId="0" applyNumberFormat="1" applyFont="1" applyFill="1" applyBorder="1" applyAlignment="1">
      <alignment horizontal="center" vertical="center"/>
    </xf>
    <xf numFmtId="1" fontId="1" fillId="11" borderId="20" xfId="0" applyNumberFormat="1" applyFont="1" applyFill="1" applyBorder="1" applyAlignment="1">
      <alignment horizontal="center" vertical="center"/>
    </xf>
    <xf numFmtId="12" fontId="1" fillId="11" borderId="4" xfId="0" applyNumberFormat="1" applyFont="1" applyFill="1" applyBorder="1" applyAlignment="1">
      <alignment horizontal="center" vertical="center"/>
    </xf>
    <xf numFmtId="165" fontId="1" fillId="11" borderId="4" xfId="0" applyNumberFormat="1" applyFont="1" applyFill="1" applyBorder="1" applyAlignment="1">
      <alignment horizontal="center" vertical="center"/>
    </xf>
    <xf numFmtId="2" fontId="1" fillId="11" borderId="41" xfId="0" applyNumberFormat="1" applyFont="1" applyFill="1" applyBorder="1" applyAlignment="1">
      <alignment horizontal="center" vertical="center"/>
    </xf>
    <xf numFmtId="2" fontId="1" fillId="11" borderId="34" xfId="0" applyNumberFormat="1" applyFont="1" applyFill="1" applyBorder="1" applyAlignment="1">
      <alignment horizontal="center" vertical="center"/>
    </xf>
    <xf numFmtId="1" fontId="1" fillId="11" borderId="67" xfId="0" applyNumberFormat="1" applyFont="1" applyFill="1" applyBorder="1" applyAlignment="1">
      <alignment horizontal="center" vertical="center"/>
    </xf>
    <xf numFmtId="1" fontId="2" fillId="11" borderId="76" xfId="0" applyNumberFormat="1" applyFont="1" applyFill="1" applyBorder="1" applyAlignment="1">
      <alignment horizontal="center" vertical="center"/>
    </xf>
    <xf numFmtId="0" fontId="1" fillId="8" borderId="84" xfId="0" applyFont="1" applyFill="1" applyBorder="1" applyAlignment="1">
      <alignment horizontal="center" vertical="center"/>
    </xf>
    <xf numFmtId="1" fontId="1" fillId="8" borderId="41" xfId="0" applyNumberFormat="1" applyFont="1" applyFill="1" applyBorder="1" applyAlignment="1">
      <alignment horizontal="center" vertical="center"/>
    </xf>
    <xf numFmtId="1" fontId="1" fillId="8" borderId="34" xfId="0" applyNumberFormat="1" applyFont="1" applyFill="1" applyBorder="1" applyAlignment="1">
      <alignment horizontal="center" vertical="center"/>
    </xf>
    <xf numFmtId="1" fontId="1" fillId="8" borderId="64" xfId="0" applyNumberFormat="1" applyFont="1" applyFill="1" applyBorder="1" applyAlignment="1">
      <alignment horizontal="center" vertical="center"/>
    </xf>
    <xf numFmtId="1" fontId="1" fillId="8" borderId="20" xfId="0" applyNumberFormat="1" applyFont="1" applyFill="1" applyBorder="1" applyAlignment="1">
      <alignment horizontal="center" vertical="center"/>
    </xf>
    <xf numFmtId="12" fontId="1" fillId="8" borderId="4" xfId="0" applyNumberFormat="1" applyFont="1" applyFill="1" applyBorder="1" applyAlignment="1">
      <alignment horizontal="center" vertical="center"/>
    </xf>
    <xf numFmtId="165" fontId="1" fillId="8" borderId="4" xfId="0" applyNumberFormat="1" applyFont="1" applyFill="1" applyBorder="1" applyAlignment="1">
      <alignment horizontal="center" vertical="center"/>
    </xf>
    <xf numFmtId="1" fontId="1" fillId="8" borderId="67" xfId="0" applyNumberFormat="1" applyFont="1" applyFill="1" applyBorder="1" applyAlignment="1">
      <alignment horizontal="center" vertical="center"/>
    </xf>
    <xf numFmtId="1" fontId="2" fillId="8" borderId="76" xfId="0" applyNumberFormat="1" applyFont="1" applyFill="1" applyBorder="1" applyAlignment="1">
      <alignment horizontal="center" vertical="center"/>
    </xf>
    <xf numFmtId="0" fontId="1" fillId="0" borderId="119" xfId="0" applyFont="1" applyBorder="1" applyAlignment="1">
      <alignment vertical="center" wrapText="1"/>
    </xf>
    <xf numFmtId="0" fontId="3" fillId="8" borderId="0" xfId="0" applyFont="1" applyFill="1" applyAlignment="1">
      <alignment horizontal="center" vertical="center"/>
    </xf>
    <xf numFmtId="0" fontId="1" fillId="0" borderId="120" xfId="0" applyFont="1" applyBorder="1" applyAlignment="1">
      <alignment vertical="center"/>
    </xf>
    <xf numFmtId="0" fontId="1" fillId="0" borderId="34" xfId="0" applyFont="1" applyBorder="1" applyAlignment="1">
      <alignment vertical="center"/>
    </xf>
    <xf numFmtId="0" fontId="1" fillId="0" borderId="4" xfId="0" applyFont="1" applyBorder="1" applyAlignment="1">
      <alignment vertical="center"/>
    </xf>
    <xf numFmtId="0" fontId="1" fillId="0" borderId="77" xfId="0" applyFont="1" applyBorder="1" applyAlignment="1">
      <alignment vertical="center"/>
    </xf>
    <xf numFmtId="0" fontId="1" fillId="0" borderId="67" xfId="0" applyFont="1" applyBorder="1" applyAlignment="1">
      <alignment vertical="center"/>
    </xf>
    <xf numFmtId="0" fontId="1" fillId="0" borderId="64" xfId="0" applyFont="1" applyBorder="1" applyAlignment="1">
      <alignment vertical="center"/>
    </xf>
    <xf numFmtId="0" fontId="1" fillId="0" borderId="3" xfId="0" applyFont="1" applyBorder="1" applyAlignment="1">
      <alignment vertical="center"/>
    </xf>
    <xf numFmtId="1" fontId="2" fillId="6" borderId="68" xfId="0" applyNumberFormat="1" applyFont="1" applyFill="1" applyBorder="1" applyAlignment="1">
      <alignment horizontal="center" vertical="center"/>
    </xf>
    <xf numFmtId="0" fontId="2" fillId="0" borderId="76" xfId="0" applyFont="1" applyBorder="1" applyAlignment="1">
      <alignment vertical="center"/>
    </xf>
    <xf numFmtId="0" fontId="2" fillId="7" borderId="16" xfId="0" applyFont="1" applyFill="1" applyBorder="1" applyAlignment="1">
      <alignment horizontal="center" vertical="center"/>
    </xf>
    <xf numFmtId="1" fontId="2" fillId="6" borderId="13" xfId="0" applyNumberFormat="1" applyFont="1" applyFill="1" applyBorder="1" applyAlignment="1">
      <alignment horizontal="center" vertical="center"/>
    </xf>
    <xf numFmtId="0" fontId="2" fillId="6" borderId="7"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65" xfId="0" applyFont="1" applyFill="1" applyBorder="1" applyAlignment="1">
      <alignment horizontal="center" vertical="center"/>
    </xf>
    <xf numFmtId="0" fontId="3" fillId="8" borderId="29" xfId="0" applyFont="1" applyFill="1" applyBorder="1" applyAlignment="1">
      <alignment horizontal="center" vertical="center"/>
    </xf>
    <xf numFmtId="1" fontId="2" fillId="6" borderId="41" xfId="0" applyNumberFormat="1" applyFont="1" applyFill="1" applyBorder="1" applyAlignment="1">
      <alignment horizontal="center" vertical="center"/>
    </xf>
    <xf numFmtId="1" fontId="1" fillId="11" borderId="120" xfId="0" applyNumberFormat="1" applyFont="1" applyFill="1" applyBorder="1" applyAlignment="1">
      <alignment horizontal="center" vertical="center"/>
    </xf>
    <xf numFmtId="0" fontId="3" fillId="8" borderId="25" xfId="0" applyFont="1" applyFill="1" applyBorder="1" applyAlignment="1">
      <alignment horizontal="center" vertical="center"/>
    </xf>
    <xf numFmtId="1" fontId="1" fillId="8" borderId="120" xfId="0" applyNumberFormat="1" applyFont="1" applyFill="1" applyBorder="1" applyAlignment="1">
      <alignment horizontal="center" vertical="center"/>
    </xf>
    <xf numFmtId="1" fontId="2" fillId="6" borderId="120" xfId="0" applyNumberFormat="1" applyFont="1" applyFill="1" applyBorder="1" applyAlignment="1">
      <alignment horizontal="center" vertical="center"/>
    </xf>
    <xf numFmtId="0" fontId="3" fillId="8" borderId="34" xfId="0" applyFont="1" applyFill="1" applyBorder="1" applyAlignment="1">
      <alignment horizontal="center" vertical="center"/>
    </xf>
    <xf numFmtId="0" fontId="3" fillId="8" borderId="77" xfId="0" applyFont="1" applyFill="1" applyBorder="1" applyAlignment="1">
      <alignment horizontal="center" vertical="center"/>
    </xf>
    <xf numFmtId="0" fontId="1" fillId="0" borderId="32" xfId="0" applyFont="1" applyBorder="1" applyAlignment="1">
      <alignment vertical="center" wrapText="1"/>
    </xf>
    <xf numFmtId="0" fontId="1" fillId="0" borderId="83" xfId="0" applyFont="1" applyBorder="1" applyAlignment="1">
      <alignment horizontal="left"/>
    </xf>
    <xf numFmtId="0" fontId="2" fillId="0" borderId="29" xfId="0" applyFont="1" applyBorder="1" applyAlignment="1">
      <alignment horizontal="left"/>
    </xf>
    <xf numFmtId="0" fontId="2" fillId="0" borderId="30" xfId="0" applyFont="1" applyBorder="1" applyAlignment="1">
      <alignment horizontal="left"/>
    </xf>
    <xf numFmtId="4" fontId="6" fillId="6" borderId="121" xfId="0" applyNumberFormat="1" applyFont="1" applyFill="1" applyBorder="1" applyAlignment="1">
      <alignment horizontal="center" vertical="center"/>
    </xf>
    <xf numFmtId="9" fontId="6" fillId="6" borderId="60" xfId="0" applyNumberFormat="1" applyFont="1" applyFill="1" applyBorder="1" applyAlignment="1">
      <alignment horizontal="center" vertical="center" wrapText="1"/>
    </xf>
    <xf numFmtId="3" fontId="7" fillId="6" borderId="123" xfId="0" applyNumberFormat="1" applyFont="1" applyFill="1" applyBorder="1" applyAlignment="1">
      <alignment horizontal="center" vertical="center"/>
    </xf>
    <xf numFmtId="3" fontId="7" fillId="6" borderId="4" xfId="0" applyNumberFormat="1" applyFont="1" applyFill="1" applyBorder="1" applyAlignment="1">
      <alignment horizontal="center" vertical="center"/>
    </xf>
    <xf numFmtId="3" fontId="7" fillId="6" borderId="124" xfId="0" applyNumberFormat="1" applyFont="1" applyFill="1" applyBorder="1" applyAlignment="1">
      <alignment horizontal="center" vertical="center"/>
    </xf>
    <xf numFmtId="3" fontId="7" fillId="6" borderId="8" xfId="0" applyNumberFormat="1" applyFont="1" applyFill="1" applyBorder="1" applyAlignment="1">
      <alignment horizontal="center"/>
    </xf>
    <xf numFmtId="3" fontId="7" fillId="6" borderId="4" xfId="0" applyNumberFormat="1" applyFont="1" applyFill="1" applyBorder="1" applyAlignment="1">
      <alignment horizontal="center"/>
    </xf>
    <xf numFmtId="3" fontId="7" fillId="6" borderId="124" xfId="0" applyNumberFormat="1" applyFont="1" applyFill="1" applyBorder="1" applyAlignment="1">
      <alignment horizontal="center"/>
    </xf>
    <xf numFmtId="167" fontId="6" fillId="6" borderId="123" xfId="0" applyNumberFormat="1" applyFont="1" applyFill="1" applyBorder="1" applyAlignment="1">
      <alignment horizontal="center"/>
    </xf>
    <xf numFmtId="9" fontId="6" fillId="6" borderId="4" xfId="0" applyNumberFormat="1" applyFont="1" applyFill="1" applyBorder="1" applyAlignment="1">
      <alignment horizontal="center"/>
    </xf>
    <xf numFmtId="9" fontId="6" fillId="6" borderId="124" xfId="0" applyNumberFormat="1" applyFont="1" applyFill="1" applyBorder="1" applyAlignment="1">
      <alignment horizontal="center"/>
    </xf>
    <xf numFmtId="0" fontId="22" fillId="0" borderId="0" xfId="0" applyFont="1" applyAlignment="1">
      <alignment horizontal="left"/>
    </xf>
    <xf numFmtId="0" fontId="1" fillId="0" borderId="126" xfId="0" applyFont="1" applyBorder="1" applyAlignment="1">
      <alignment horizontal="right" vertical="center"/>
    </xf>
    <xf numFmtId="2" fontId="1" fillId="0" borderId="125" xfId="0" applyNumberFormat="1" applyFont="1" applyBorder="1" applyAlignment="1">
      <alignment horizontal="right" vertical="center"/>
    </xf>
    <xf numFmtId="165" fontId="6" fillId="0" borderId="127" xfId="0" applyNumberFormat="1" applyFont="1" applyBorder="1" applyAlignment="1">
      <alignment vertical="center"/>
    </xf>
    <xf numFmtId="3" fontId="6" fillId="0" borderId="125" xfId="0" applyNumberFormat="1" applyFont="1" applyBorder="1" applyAlignment="1">
      <alignment vertical="center"/>
    </xf>
    <xf numFmtId="3" fontId="6" fillId="0" borderId="127" xfId="0" applyNumberFormat="1" applyFont="1" applyBorder="1" applyAlignment="1">
      <alignment vertical="center"/>
    </xf>
    <xf numFmtId="9" fontId="6" fillId="0" borderId="127" xfId="1" applyFont="1" applyBorder="1" applyAlignment="1">
      <alignment vertical="center"/>
    </xf>
    <xf numFmtId="0" fontId="1" fillId="0" borderId="129" xfId="0" applyFont="1" applyBorder="1" applyAlignment="1">
      <alignment horizontal="right" vertical="center"/>
    </xf>
    <xf numFmtId="0" fontId="1" fillId="8" borderId="126" xfId="0" applyFont="1" applyFill="1" applyBorder="1" applyAlignment="1">
      <alignment horizontal="right" vertical="center"/>
    </xf>
    <xf numFmtId="0" fontId="1" fillId="0" borderId="130" xfId="0" applyFont="1" applyBorder="1" applyAlignment="1">
      <alignment horizontal="right" vertical="center"/>
    </xf>
    <xf numFmtId="2" fontId="1" fillId="0" borderId="128" xfId="0" applyNumberFormat="1" applyFont="1" applyBorder="1" applyAlignment="1">
      <alignment horizontal="right" vertical="center"/>
    </xf>
    <xf numFmtId="165" fontId="6" fillId="0" borderId="131" xfId="0" applyNumberFormat="1" applyFont="1" applyBorder="1" applyAlignment="1">
      <alignment vertical="center"/>
    </xf>
    <xf numFmtId="3" fontId="6" fillId="0" borderId="128" xfId="0" applyNumberFormat="1" applyFont="1" applyBorder="1" applyAlignment="1">
      <alignment vertical="center"/>
    </xf>
    <xf numFmtId="3" fontId="6" fillId="0" borderId="131" xfId="0" applyNumberFormat="1" applyFont="1" applyBorder="1" applyAlignment="1">
      <alignment vertical="center"/>
    </xf>
    <xf numFmtId="9" fontId="6" fillId="0" borderId="131" xfId="1" applyFont="1" applyBorder="1" applyAlignment="1">
      <alignment vertical="center"/>
    </xf>
    <xf numFmtId="9" fontId="6" fillId="0" borderId="45" xfId="0" applyNumberFormat="1" applyFont="1" applyBorder="1" applyAlignment="1">
      <alignment horizontal="center" vertical="center"/>
    </xf>
    <xf numFmtId="9" fontId="6" fillId="0" borderId="47" xfId="0" applyNumberFormat="1" applyFont="1" applyBorder="1" applyAlignment="1">
      <alignment horizontal="center" vertical="center"/>
    </xf>
    <xf numFmtId="0" fontId="1" fillId="0" borderId="0" xfId="0" applyFont="1" applyAlignment="1">
      <alignment horizontal="left" vertical="center" wrapText="1"/>
    </xf>
    <xf numFmtId="1" fontId="2" fillId="0" borderId="68" xfId="0" applyNumberFormat="1" applyFont="1" applyBorder="1" applyAlignment="1">
      <alignment horizontal="center" vertical="center"/>
    </xf>
    <xf numFmtId="0" fontId="1" fillId="0" borderId="59" xfId="0" applyFont="1" applyBorder="1" applyAlignment="1">
      <alignment horizontal="left" vertical="center" wrapText="1"/>
    </xf>
    <xf numFmtId="0" fontId="1" fillId="0" borderId="29" xfId="0" applyFont="1" applyBorder="1" applyAlignment="1">
      <alignment horizontal="left" vertical="center" wrapText="1"/>
    </xf>
    <xf numFmtId="0" fontId="1" fillId="0" borderId="20" xfId="0" applyFont="1" applyBorder="1" applyAlignment="1">
      <alignment horizontal="center" vertical="center"/>
    </xf>
    <xf numFmtId="1" fontId="1" fillId="0" borderId="20" xfId="0" applyNumberFormat="1" applyFont="1" applyBorder="1" applyAlignment="1">
      <alignment horizontal="center" vertical="center"/>
    </xf>
    <xf numFmtId="4" fontId="1" fillId="0" borderId="72" xfId="0" applyNumberFormat="1" applyFont="1" applyBorder="1" applyAlignment="1">
      <alignment horizontal="left" vertical="center"/>
    </xf>
    <xf numFmtId="4" fontId="1" fillId="0" borderId="35" xfId="0" applyNumberFormat="1" applyFont="1" applyBorder="1" applyAlignment="1">
      <alignment horizontal="left" vertical="center"/>
    </xf>
    <xf numFmtId="0" fontId="7" fillId="0" borderId="0" xfId="0" applyFont="1" applyAlignment="1">
      <alignment horizontal="center" vertical="center"/>
    </xf>
    <xf numFmtId="0" fontId="12" fillId="6" borderId="121" xfId="0" applyFont="1" applyFill="1" applyBorder="1" applyAlignment="1">
      <alignment vertical="center"/>
    </xf>
    <xf numFmtId="0" fontId="20" fillId="6" borderId="3" xfId="0" applyFont="1" applyFill="1" applyBorder="1" applyAlignment="1">
      <alignment vertical="center"/>
    </xf>
    <xf numFmtId="165" fontId="20" fillId="6" borderId="60" xfId="0" applyNumberFormat="1" applyFont="1" applyFill="1" applyBorder="1" applyAlignment="1">
      <alignment horizontal="right" vertical="center"/>
    </xf>
    <xf numFmtId="166" fontId="7" fillId="6" borderId="133" xfId="0" applyNumberFormat="1" applyFont="1" applyFill="1" applyBorder="1" applyAlignment="1">
      <alignment horizontal="right" vertical="center"/>
    </xf>
    <xf numFmtId="166" fontId="6" fillId="6" borderId="136" xfId="0" applyNumberFormat="1" applyFont="1" applyFill="1" applyBorder="1" applyAlignment="1">
      <alignment horizontal="right" vertical="center"/>
    </xf>
    <xf numFmtId="166" fontId="6" fillId="6" borderId="60" xfId="0" applyNumberFormat="1" applyFont="1" applyFill="1" applyBorder="1" applyAlignment="1">
      <alignment horizontal="right" vertical="center"/>
    </xf>
    <xf numFmtId="0" fontId="6" fillId="6" borderId="109" xfId="0" applyFont="1" applyFill="1" applyBorder="1" applyAlignment="1">
      <alignment horizontal="left" vertical="center"/>
    </xf>
    <xf numFmtId="0" fontId="6" fillId="6" borderId="3" xfId="0" applyFont="1" applyFill="1" applyBorder="1" applyAlignment="1">
      <alignment horizontal="left" vertical="center"/>
    </xf>
    <xf numFmtId="0" fontId="6" fillId="6" borderId="121" xfId="0" applyFont="1" applyFill="1" applyBorder="1" applyAlignment="1">
      <alignment horizontal="left" vertical="top"/>
    </xf>
    <xf numFmtId="0" fontId="6" fillId="6" borderId="137" xfId="0" applyFont="1" applyFill="1" applyBorder="1" applyAlignment="1">
      <alignment horizontal="left" vertical="center"/>
    </xf>
    <xf numFmtId="2" fontId="6" fillId="6" borderId="135" xfId="0" applyNumberFormat="1" applyFont="1" applyFill="1" applyBorder="1" applyAlignment="1">
      <alignment horizontal="right" vertical="center"/>
    </xf>
    <xf numFmtId="166" fontId="6" fillId="6" borderId="139" xfId="0" applyNumberFormat="1" applyFont="1" applyFill="1" applyBorder="1" applyAlignment="1">
      <alignment horizontal="right" vertical="center"/>
    </xf>
    <xf numFmtId="166" fontId="6" fillId="6" borderId="138" xfId="0" applyNumberFormat="1" applyFont="1" applyFill="1" applyBorder="1" applyAlignment="1">
      <alignment horizontal="right" vertical="center"/>
    </xf>
    <xf numFmtId="0" fontId="6" fillId="6" borderId="20" xfId="0" applyFont="1" applyFill="1" applyBorder="1" applyAlignment="1">
      <alignment vertical="center"/>
    </xf>
    <xf numFmtId="0" fontId="6" fillId="6" borderId="122" xfId="0" applyFont="1" applyFill="1" applyBorder="1" applyAlignment="1">
      <alignment vertical="center"/>
    </xf>
    <xf numFmtId="0" fontId="6" fillId="6" borderId="107" xfId="0" applyFont="1" applyFill="1" applyBorder="1" applyAlignment="1">
      <alignment vertical="center"/>
    </xf>
    <xf numFmtId="0" fontId="7" fillId="6" borderId="132" xfId="0" applyFont="1" applyFill="1" applyBorder="1" applyAlignment="1">
      <alignment vertical="center"/>
    </xf>
    <xf numFmtId="0" fontId="7" fillId="6" borderId="119" xfId="0" applyFont="1" applyFill="1" applyBorder="1" applyAlignment="1">
      <alignment vertical="center"/>
    </xf>
    <xf numFmtId="164" fontId="7" fillId="6" borderId="133" xfId="0" applyNumberFormat="1" applyFont="1" applyFill="1" applyBorder="1" applyAlignment="1">
      <alignment horizontal="right" vertical="center"/>
    </xf>
    <xf numFmtId="9" fontId="6" fillId="0" borderId="106" xfId="0" applyNumberFormat="1" applyFont="1" applyBorder="1" applyAlignment="1">
      <alignment horizontal="center"/>
    </xf>
    <xf numFmtId="0" fontId="3" fillId="7" borderId="23" xfId="0" applyFont="1" applyFill="1" applyBorder="1"/>
    <xf numFmtId="0" fontId="3" fillId="7" borderId="18" xfId="0" applyFont="1" applyFill="1" applyBorder="1"/>
    <xf numFmtId="0" fontId="10" fillId="6" borderId="16" xfId="0" applyFont="1" applyFill="1" applyBorder="1" applyAlignment="1">
      <alignment horizontal="left" vertical="center"/>
    </xf>
    <xf numFmtId="0" fontId="10" fillId="6" borderId="14" xfId="0" applyFont="1" applyFill="1" applyBorder="1" applyAlignment="1">
      <alignment horizontal="left" vertical="center"/>
    </xf>
    <xf numFmtId="0" fontId="10" fillId="6" borderId="15" xfId="0" applyFont="1" applyFill="1" applyBorder="1" applyAlignment="1">
      <alignment horizontal="left" vertical="center"/>
    </xf>
    <xf numFmtId="0" fontId="10" fillId="6" borderId="71" xfId="0" applyFont="1" applyFill="1" applyBorder="1" applyAlignment="1">
      <alignment horizontal="left" vertical="center"/>
    </xf>
    <xf numFmtId="0" fontId="10" fillId="6" borderId="70" xfId="0" applyFont="1" applyFill="1" applyBorder="1" applyAlignment="1">
      <alignment horizontal="left" vertical="center"/>
    </xf>
    <xf numFmtId="0" fontId="15" fillId="10" borderId="96" xfId="2" applyFill="1" applyBorder="1" applyAlignment="1">
      <alignment horizontal="center" vertical="top" textRotation="180"/>
    </xf>
    <xf numFmtId="0" fontId="15" fillId="10" borderId="98" xfId="2" applyFill="1" applyBorder="1" applyAlignment="1">
      <alignment horizontal="center" vertical="top" textRotation="180"/>
    </xf>
    <xf numFmtId="0" fontId="15" fillId="10" borderId="97" xfId="2" applyFill="1" applyBorder="1" applyAlignment="1">
      <alignment horizontal="center" vertical="top" textRotation="180"/>
    </xf>
    <xf numFmtId="0" fontId="15" fillId="10" borderId="101" xfId="2" applyFill="1" applyBorder="1" applyAlignment="1">
      <alignment horizontal="center" vertical="top" textRotation="180"/>
    </xf>
    <xf numFmtId="165" fontId="14" fillId="0" borderId="0" xfId="0" applyNumberFormat="1" applyFont="1" applyAlignment="1">
      <alignment horizontal="center"/>
    </xf>
    <xf numFmtId="165" fontId="3" fillId="0" borderId="0" xfId="0" applyNumberFormat="1" applyFont="1" applyAlignment="1">
      <alignment horizontal="center"/>
    </xf>
    <xf numFmtId="3" fontId="2" fillId="0" borderId="37" xfId="0" applyNumberFormat="1" applyFont="1" applyBorder="1" applyAlignment="1">
      <alignment horizontal="left" vertical="center"/>
    </xf>
    <xf numFmtId="3" fontId="2" fillId="0" borderId="38" xfId="0" applyNumberFormat="1" applyFont="1" applyBorder="1" applyAlignment="1">
      <alignment horizontal="left" vertical="center"/>
    </xf>
    <xf numFmtId="3" fontId="2" fillId="0" borderId="40" xfId="0" applyNumberFormat="1" applyFont="1" applyBorder="1" applyAlignment="1">
      <alignment horizontal="left" vertical="center"/>
    </xf>
    <xf numFmtId="0" fontId="15" fillId="10" borderId="102" xfId="2" applyFill="1" applyBorder="1" applyAlignment="1">
      <alignment horizontal="center" vertical="top" textRotation="180"/>
    </xf>
    <xf numFmtId="9" fontId="6" fillId="0" borderId="45" xfId="0" applyNumberFormat="1" applyFont="1" applyBorder="1" applyAlignment="1">
      <alignment horizontal="center" vertical="center"/>
    </xf>
    <xf numFmtId="9" fontId="6" fillId="0" borderId="47" xfId="0" applyNumberFormat="1" applyFont="1" applyBorder="1" applyAlignment="1">
      <alignment horizontal="center" vertical="center"/>
    </xf>
    <xf numFmtId="4" fontId="6" fillId="0" borderId="7" xfId="0" applyNumberFormat="1" applyFont="1" applyBorder="1" applyAlignment="1">
      <alignment horizontal="left" vertical="center"/>
    </xf>
    <xf numFmtId="4" fontId="6" fillId="0" borderId="42" xfId="0" applyNumberFormat="1" applyFont="1" applyBorder="1" applyAlignment="1">
      <alignment horizontal="left" vertical="center"/>
    </xf>
    <xf numFmtId="4" fontId="6" fillId="0" borderId="8" xfId="0" applyNumberFormat="1" applyFont="1" applyBorder="1" applyAlignment="1">
      <alignment horizontal="left" vertical="center"/>
    </xf>
    <xf numFmtId="9" fontId="6" fillId="0" borderId="7"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45" xfId="0" applyNumberFormat="1" applyFont="1" applyBorder="1" applyAlignment="1">
      <alignment horizontal="left" vertical="center"/>
    </xf>
    <xf numFmtId="9" fontId="6" fillId="0" borderId="46" xfId="0" applyNumberFormat="1" applyFont="1" applyBorder="1" applyAlignment="1">
      <alignment horizontal="left" vertical="center"/>
    </xf>
    <xf numFmtId="9" fontId="6" fillId="0" borderId="47" xfId="0" applyNumberFormat="1" applyFont="1" applyBorder="1" applyAlignment="1">
      <alignment horizontal="left" vertical="center"/>
    </xf>
    <xf numFmtId="0" fontId="1" fillId="0" borderId="78" xfId="0" applyFont="1" applyBorder="1" applyAlignment="1">
      <alignment horizontal="left" vertical="center" wrapText="1"/>
    </xf>
    <xf numFmtId="0" fontId="1" fillId="0" borderId="0" xfId="0" applyFont="1" applyAlignment="1">
      <alignment horizontal="left" vertical="center" wrapText="1"/>
    </xf>
    <xf numFmtId="0" fontId="1" fillId="0" borderId="29" xfId="0" applyFont="1" applyBorder="1" applyAlignment="1">
      <alignment horizontal="left" vertical="center" wrapText="1"/>
    </xf>
    <xf numFmtId="0" fontId="7" fillId="7" borderId="80" xfId="0" applyFont="1" applyFill="1" applyBorder="1" applyAlignment="1">
      <alignment horizontal="left" vertical="center"/>
    </xf>
    <xf numFmtId="0" fontId="7" fillId="7" borderId="62" xfId="0" applyFont="1" applyFill="1" applyBorder="1" applyAlignment="1">
      <alignment horizontal="left" vertical="center"/>
    </xf>
    <xf numFmtId="0" fontId="7" fillId="7" borderId="81" xfId="0" applyFont="1" applyFill="1" applyBorder="1" applyAlignment="1">
      <alignment horizontal="left" vertical="center"/>
    </xf>
    <xf numFmtId="4" fontId="7" fillId="7" borderId="23" xfId="0" applyNumberFormat="1" applyFont="1" applyFill="1" applyBorder="1" applyAlignment="1">
      <alignment horizontal="center" vertical="center"/>
    </xf>
    <xf numFmtId="4" fontId="7" fillId="7" borderId="18" xfId="0" applyNumberFormat="1" applyFont="1" applyFill="1" applyBorder="1" applyAlignment="1">
      <alignment horizontal="center" vertical="center"/>
    </xf>
    <xf numFmtId="4" fontId="7" fillId="7" borderId="24" xfId="0" applyNumberFormat="1" applyFont="1" applyFill="1" applyBorder="1" applyAlignment="1">
      <alignment horizontal="center" vertical="center"/>
    </xf>
    <xf numFmtId="0" fontId="6" fillId="6" borderId="106" xfId="0" applyFont="1" applyFill="1" applyBorder="1" applyAlignment="1">
      <alignment horizontal="left" vertical="center"/>
    </xf>
    <xf numFmtId="0" fontId="6" fillId="6" borderId="134" xfId="0" applyFont="1" applyFill="1" applyBorder="1" applyAlignment="1">
      <alignment horizontal="left" vertical="center"/>
    </xf>
    <xf numFmtId="9" fontId="17" fillId="0" borderId="65" xfId="1" applyFont="1" applyFill="1" applyBorder="1" applyAlignment="1">
      <alignment horizontal="center"/>
    </xf>
    <xf numFmtId="9" fontId="17" fillId="0" borderId="110" xfId="1" applyFont="1" applyFill="1" applyBorder="1" applyAlignment="1">
      <alignment horizontal="center"/>
    </xf>
    <xf numFmtId="4" fontId="2" fillId="0" borderId="104" xfId="0" applyNumberFormat="1" applyFont="1" applyBorder="1" applyAlignment="1">
      <alignment horizontal="center" vertical="center" wrapText="1"/>
    </xf>
    <xf numFmtId="4" fontId="2" fillId="0" borderId="12" xfId="0" applyNumberFormat="1" applyFont="1" applyBorder="1" applyAlignment="1">
      <alignment horizontal="center" vertical="center" wrapText="1"/>
    </xf>
    <xf numFmtId="4" fontId="2" fillId="0" borderId="108" xfId="0" applyNumberFormat="1" applyFont="1" applyBorder="1" applyAlignment="1">
      <alignment horizontal="center" vertical="center" wrapText="1"/>
    </xf>
    <xf numFmtId="4" fontId="2" fillId="0" borderId="13" xfId="0" applyNumberFormat="1" applyFont="1" applyBorder="1" applyAlignment="1">
      <alignment horizontal="center" vertical="center" wrapText="1"/>
    </xf>
    <xf numFmtId="4" fontId="2" fillId="0" borderId="11"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9" fontId="7" fillId="0" borderId="85" xfId="0" applyNumberFormat="1" applyFont="1" applyBorder="1" applyAlignment="1">
      <alignment horizontal="center" vertical="center"/>
    </xf>
    <xf numFmtId="9" fontId="7" fillId="0" borderId="79" xfId="0" applyNumberFormat="1" applyFont="1" applyBorder="1" applyAlignment="1">
      <alignment horizontal="center" vertical="center"/>
    </xf>
    <xf numFmtId="9" fontId="7" fillId="0" borderId="86" xfId="0" applyNumberFormat="1" applyFont="1" applyBorder="1" applyAlignment="1">
      <alignment horizontal="center" vertical="center"/>
    </xf>
    <xf numFmtId="0" fontId="1" fillId="0" borderId="106" xfId="0" applyFont="1" applyBorder="1" applyAlignment="1">
      <alignment horizontal="center"/>
    </xf>
    <xf numFmtId="0" fontId="1" fillId="0" borderId="107" xfId="0" applyFont="1" applyBorder="1" applyAlignment="1">
      <alignment horizontal="center"/>
    </xf>
    <xf numFmtId="167" fontId="6" fillId="6" borderId="104" xfId="0" applyNumberFormat="1" applyFont="1" applyFill="1" applyBorder="1" applyAlignment="1">
      <alignment horizontal="center"/>
    </xf>
    <xf numFmtId="167" fontId="6" fillId="6" borderId="108" xfId="0" applyNumberFormat="1" applyFont="1" applyFill="1" applyBorder="1" applyAlignment="1">
      <alignment horizontal="center"/>
    </xf>
    <xf numFmtId="167" fontId="6" fillId="6" borderId="105" xfId="0" applyNumberFormat="1" applyFont="1" applyFill="1" applyBorder="1" applyAlignment="1">
      <alignment horizontal="center"/>
    </xf>
    <xf numFmtId="0" fontId="7" fillId="6" borderId="132" xfId="0" applyFont="1" applyFill="1" applyBorder="1" applyAlignment="1">
      <alignment horizontal="left" vertical="center"/>
    </xf>
    <xf numFmtId="0" fontId="7" fillId="6" borderId="119" xfId="0" applyFont="1" applyFill="1" applyBorder="1" applyAlignment="1">
      <alignment horizontal="left" vertical="center"/>
    </xf>
    <xf numFmtId="0" fontId="1" fillId="0" borderId="104"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xf>
    <xf numFmtId="0" fontId="1" fillId="0" borderId="105" xfId="0" applyFont="1" applyBorder="1" applyAlignment="1">
      <alignment horizontal="center"/>
    </xf>
    <xf numFmtId="0" fontId="1" fillId="0" borderId="82" xfId="0" applyFont="1" applyBorder="1" applyAlignment="1">
      <alignment horizontal="center"/>
    </xf>
    <xf numFmtId="0" fontId="1" fillId="0" borderId="6" xfId="0" applyFont="1" applyBorder="1" applyAlignment="1">
      <alignment horizontal="center"/>
    </xf>
    <xf numFmtId="4" fontId="1" fillId="0" borderId="16" xfId="0" applyNumberFormat="1" applyFont="1" applyBorder="1" applyAlignment="1">
      <alignment horizontal="left" vertical="center"/>
    </xf>
    <xf numFmtId="4" fontId="1" fillId="0" borderId="15" xfId="0" applyNumberFormat="1" applyFont="1" applyBorder="1" applyAlignment="1">
      <alignment horizontal="left" vertical="center"/>
    </xf>
    <xf numFmtId="4" fontId="1" fillId="0" borderId="27" xfId="0" applyNumberFormat="1" applyFont="1" applyBorder="1" applyAlignment="1">
      <alignment horizontal="left" vertical="center"/>
    </xf>
    <xf numFmtId="4" fontId="1" fillId="0" borderId="26" xfId="0" applyNumberFormat="1" applyFont="1" applyBorder="1" applyAlignment="1">
      <alignment horizontal="left" vertical="center"/>
    </xf>
    <xf numFmtId="0" fontId="1" fillId="0" borderId="109" xfId="0" applyFont="1" applyBorder="1" applyAlignment="1">
      <alignment horizontal="center" vertical="center"/>
    </xf>
    <xf numFmtId="0" fontId="1" fillId="0" borderId="20" xfId="0" applyFont="1" applyBorder="1" applyAlignment="1">
      <alignment horizontal="center" vertical="center"/>
    </xf>
    <xf numFmtId="1" fontId="1" fillId="0" borderId="109" xfId="0" applyNumberFormat="1" applyFont="1" applyBorder="1" applyAlignment="1">
      <alignment horizontal="center" vertical="center"/>
    </xf>
    <xf numFmtId="1" fontId="1" fillId="0" borderId="20" xfId="0" applyNumberFormat="1" applyFont="1" applyBorder="1" applyAlignment="1">
      <alignment horizontal="center" vertical="center"/>
    </xf>
    <xf numFmtId="0" fontId="1" fillId="0" borderId="63" xfId="0" applyFont="1" applyBorder="1" applyAlignment="1">
      <alignment horizontal="center" vertical="center"/>
    </xf>
    <xf numFmtId="0" fontId="1" fillId="0" borderId="73"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31" xfId="0" applyFont="1" applyBorder="1" applyAlignment="1">
      <alignment horizontal="center" vertical="center"/>
    </xf>
    <xf numFmtId="0" fontId="1" fillId="0" borderId="28" xfId="0" applyFont="1" applyBorder="1" applyAlignment="1">
      <alignment horizontal="center" vertical="center"/>
    </xf>
    <xf numFmtId="0" fontId="1" fillId="0" borderId="72" xfId="0" applyFont="1" applyBorder="1" applyAlignment="1">
      <alignment horizontal="left" vertical="center" wrapText="1"/>
    </xf>
    <xf numFmtId="0" fontId="1" fillId="0" borderId="1" xfId="0" applyFont="1" applyBorder="1" applyAlignment="1">
      <alignment horizontal="left" vertical="center" wrapText="1"/>
    </xf>
    <xf numFmtId="0" fontId="1" fillId="0" borderId="59" xfId="0" applyFont="1" applyBorder="1" applyAlignment="1">
      <alignment horizontal="left" vertical="center" wrapText="1"/>
    </xf>
    <xf numFmtId="4" fontId="1" fillId="0" borderId="31" xfId="0" applyNumberFormat="1" applyFont="1" applyBorder="1" applyAlignment="1">
      <alignment horizontal="left" vertical="center"/>
    </xf>
    <xf numFmtId="4" fontId="1" fillId="0" borderId="28" xfId="0" applyNumberFormat="1" applyFont="1" applyBorder="1" applyAlignment="1">
      <alignment horizontal="left" vertical="center"/>
    </xf>
    <xf numFmtId="4" fontId="1" fillId="0" borderId="72" xfId="0" applyNumberFormat="1" applyFont="1" applyBorder="1" applyAlignment="1">
      <alignment horizontal="left" vertical="center"/>
    </xf>
    <xf numFmtId="4" fontId="1" fillId="0" borderId="35" xfId="0" applyNumberFormat="1" applyFont="1" applyBorder="1" applyAlignment="1">
      <alignment horizontal="left" vertical="center"/>
    </xf>
    <xf numFmtId="4" fontId="1" fillId="0" borderId="13" xfId="0" applyNumberFormat="1" applyFont="1" applyBorder="1" applyAlignment="1">
      <alignment horizontal="left" vertical="center"/>
    </xf>
    <xf numFmtId="4" fontId="1" fillId="0" borderId="9" xfId="0" applyNumberFormat="1" applyFont="1" applyBorder="1" applyAlignment="1">
      <alignment horizontal="left" vertical="center"/>
    </xf>
    <xf numFmtId="4" fontId="1" fillId="0" borderId="7" xfId="0" applyNumberFormat="1" applyFont="1" applyBorder="1" applyAlignment="1">
      <alignment horizontal="left" vertical="center"/>
    </xf>
    <xf numFmtId="4" fontId="1" fillId="0" borderId="8" xfId="0" applyNumberFormat="1" applyFont="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3" fontId="21" fillId="7" borderId="18" xfId="0" applyNumberFormat="1" applyFont="1" applyFill="1" applyBorder="1" applyAlignment="1">
      <alignment horizontal="center"/>
    </xf>
    <xf numFmtId="0" fontId="21" fillId="7" borderId="18" xfId="0" applyFont="1" applyFill="1" applyBorder="1" applyAlignment="1">
      <alignment horizontal="center"/>
    </xf>
    <xf numFmtId="0" fontId="21" fillId="7" borderId="24" xfId="0" applyFont="1" applyFill="1" applyBorder="1" applyAlignment="1">
      <alignment horizontal="center"/>
    </xf>
    <xf numFmtId="9" fontId="17" fillId="0" borderId="27" xfId="1" applyFont="1" applyFill="1" applyBorder="1" applyAlignment="1">
      <alignment horizontal="center"/>
    </xf>
    <xf numFmtId="9" fontId="17" fillId="0" borderId="61" xfId="1" applyFont="1" applyFill="1" applyBorder="1" applyAlignment="1">
      <alignment horizontal="center"/>
    </xf>
    <xf numFmtId="2" fontId="3" fillId="0" borderId="0" xfId="0" applyNumberFormat="1" applyFont="1" applyAlignment="1">
      <alignment horizontal="left" vertical="top" wrapText="1"/>
    </xf>
    <xf numFmtId="4" fontId="2" fillId="0" borderId="68" xfId="0" applyNumberFormat="1" applyFont="1" applyBorder="1" applyAlignment="1">
      <alignment horizontal="left" vertical="center"/>
    </xf>
    <xf numFmtId="4" fontId="2" fillId="0" borderId="79" xfId="0" applyNumberFormat="1" applyFont="1" applyBorder="1" applyAlignment="1">
      <alignment horizontal="left" vertical="center"/>
    </xf>
    <xf numFmtId="1" fontId="2" fillId="0" borderId="68" xfId="0" applyNumberFormat="1" applyFont="1" applyBorder="1" applyAlignment="1">
      <alignment horizontal="center" vertical="center"/>
    </xf>
    <xf numFmtId="1" fontId="2" fillId="0" borderId="69" xfId="0" applyNumberFormat="1" applyFont="1" applyBorder="1" applyAlignment="1">
      <alignment horizontal="center" vertical="center"/>
    </xf>
    <xf numFmtId="4" fontId="1" fillId="0" borderId="65" xfId="0" applyNumberFormat="1" applyFont="1" applyBorder="1" applyAlignment="1">
      <alignment horizontal="left" vertical="center" wrapText="1"/>
    </xf>
    <xf numFmtId="4" fontId="1" fillId="0" borderId="66" xfId="0" applyNumberFormat="1" applyFont="1" applyBorder="1" applyAlignment="1">
      <alignment horizontal="left" vertical="center" wrapText="1"/>
    </xf>
    <xf numFmtId="1" fontId="1" fillId="0" borderId="65" xfId="0" applyNumberFormat="1" applyFont="1" applyBorder="1" applyAlignment="1">
      <alignment horizontal="center" vertical="center"/>
    </xf>
    <xf numFmtId="1" fontId="1" fillId="0" borderId="66" xfId="0" applyNumberFormat="1" applyFont="1" applyBorder="1" applyAlignment="1">
      <alignment horizontal="center" vertical="center"/>
    </xf>
    <xf numFmtId="4" fontId="1" fillId="0" borderId="74" xfId="0" applyNumberFormat="1" applyFont="1" applyBorder="1" applyAlignment="1">
      <alignment horizontal="left" vertical="center"/>
    </xf>
    <xf numFmtId="4" fontId="1" fillId="0" borderId="75" xfId="0" applyNumberFormat="1" applyFont="1" applyBorder="1" applyAlignment="1">
      <alignment horizontal="left"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cellXfs>
  <cellStyles count="3">
    <cellStyle name="Input" xfId="2" builtinId="20"/>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74F4-9EF6-4CE2-9DC0-038732E21864}">
  <sheetPr>
    <pageSetUpPr fitToPage="1"/>
  </sheetPr>
  <dimension ref="A2:LO83"/>
  <sheetViews>
    <sheetView tabSelected="1" topLeftCell="A5" zoomScale="90" zoomScaleNormal="90" zoomScaleSheetLayoutView="110" workbookViewId="0">
      <selection activeCell="G20" sqref="G20"/>
    </sheetView>
  </sheetViews>
  <sheetFormatPr defaultColWidth="1.85546875" defaultRowHeight="13.5"/>
  <cols>
    <col min="1" max="1" width="5.42578125" style="1" customWidth="1"/>
    <col min="2" max="2" width="3.140625" style="5" customWidth="1"/>
    <col min="3" max="3" width="20.7109375" style="6" customWidth="1"/>
    <col min="4" max="4" width="14.5703125" style="12" customWidth="1"/>
    <col min="5" max="5" width="9.140625" style="5" customWidth="1"/>
    <col min="6" max="8" width="8.5703125" style="5" customWidth="1"/>
    <col min="9" max="9" width="9.85546875" style="5" customWidth="1"/>
    <col min="10" max="16" width="5.5703125" style="5" customWidth="1"/>
    <col min="17" max="17" width="7" style="5" customWidth="1"/>
    <col min="18" max="18" width="6.7109375" style="5" customWidth="1"/>
    <col min="19" max="19" width="8" style="5" customWidth="1"/>
    <col min="20" max="20" width="5" style="5" customWidth="1"/>
    <col min="21" max="21" width="4.140625" style="5" customWidth="1"/>
    <col min="22" max="22" width="8" style="5" customWidth="1"/>
    <col min="23" max="23" width="17.28515625" style="5" customWidth="1"/>
    <col min="24" max="24" width="3.7109375" style="5" customWidth="1"/>
    <col min="25" max="28" width="8.5703125" style="5" customWidth="1"/>
    <col min="29" max="36" width="5.5703125" style="5" customWidth="1"/>
    <col min="37" max="38" width="4.7109375" style="5" bestFit="1" customWidth="1"/>
    <col min="39" max="39" width="3.7109375" style="5" bestFit="1" customWidth="1"/>
    <col min="40" max="40" width="4.140625" style="5" customWidth="1"/>
    <col min="41" max="41" width="4.28515625" style="5" customWidth="1"/>
    <col min="42" max="42" width="5.5703125" style="5" customWidth="1"/>
    <col min="43" max="44" width="4.7109375" style="5" customWidth="1"/>
    <col min="45" max="45" width="11.85546875" style="5" customWidth="1"/>
    <col min="46" max="46" width="8.140625" style="5" customWidth="1"/>
    <col min="47" max="47" width="3.7109375" style="5" customWidth="1"/>
    <col min="48" max="49" width="3.5703125" style="5" customWidth="1"/>
    <col min="50" max="51" width="8.42578125" style="5" customWidth="1"/>
    <col min="52" max="55" width="4.140625" style="5" customWidth="1"/>
    <col min="56" max="56" width="12.7109375" style="5" customWidth="1"/>
    <col min="57" max="57" width="4.140625" style="5" customWidth="1"/>
    <col min="58" max="58" width="5.7109375" style="5" customWidth="1"/>
    <col min="59" max="104" width="4.140625" style="5" customWidth="1"/>
    <col min="105" max="16384" width="1.85546875" style="5"/>
  </cols>
  <sheetData>
    <row r="2" spans="1:327" ht="22.15">
      <c r="C2" s="296"/>
    </row>
    <row r="3" spans="1:327" ht="13.9" thickBot="1"/>
    <row r="4" spans="1:327" ht="18.75" customHeight="1" thickTop="1" thickBot="1">
      <c r="A4" s="90"/>
      <c r="B4" s="96"/>
      <c r="C4" s="97"/>
      <c r="D4" s="98"/>
      <c r="E4" s="344" t="s">
        <v>0</v>
      </c>
      <c r="F4" s="345"/>
      <c r="G4" s="345"/>
      <c r="H4" s="345"/>
      <c r="I4" s="345"/>
      <c r="J4" s="345"/>
      <c r="K4" s="345"/>
      <c r="L4" s="345"/>
      <c r="M4" s="345"/>
      <c r="N4" s="345"/>
      <c r="O4" s="345"/>
      <c r="P4" s="345"/>
      <c r="Q4" s="345"/>
      <c r="R4" s="345"/>
      <c r="S4" s="345"/>
      <c r="T4" s="345"/>
      <c r="U4" s="345"/>
      <c r="V4" s="345"/>
      <c r="W4" s="346"/>
      <c r="X4" s="9"/>
      <c r="Y4" s="344" t="s">
        <v>1</v>
      </c>
      <c r="Z4" s="345"/>
      <c r="AA4" s="345"/>
      <c r="AB4" s="345"/>
      <c r="AC4" s="345"/>
      <c r="AD4" s="345"/>
      <c r="AE4" s="345"/>
      <c r="AF4" s="345"/>
      <c r="AG4" s="345"/>
      <c r="AH4" s="345"/>
      <c r="AI4" s="345"/>
      <c r="AJ4" s="345"/>
      <c r="AK4" s="345"/>
      <c r="AL4" s="345"/>
      <c r="AM4" s="345"/>
      <c r="AN4" s="345"/>
      <c r="AO4" s="345"/>
      <c r="AP4" s="345"/>
      <c r="AQ4" s="346"/>
      <c r="AR4" s="99"/>
      <c r="AS4" s="347" t="s">
        <v>2</v>
      </c>
      <c r="AT4" s="348"/>
      <c r="AU4" s="1"/>
    </row>
    <row r="5" spans="1:327" ht="99.75" customHeight="1" thickBot="1">
      <c r="A5" s="2"/>
      <c r="B5" s="20" t="s">
        <v>3</v>
      </c>
      <c r="C5" s="21" t="s">
        <v>4</v>
      </c>
      <c r="D5" s="22" t="s">
        <v>5</v>
      </c>
      <c r="E5" s="15" t="s">
        <v>6</v>
      </c>
      <c r="F5" s="16" t="s">
        <v>7</v>
      </c>
      <c r="G5" s="16" t="s">
        <v>8</v>
      </c>
      <c r="H5" s="16" t="s">
        <v>9</v>
      </c>
      <c r="I5" s="17" t="s">
        <v>10</v>
      </c>
      <c r="J5" s="17" t="s">
        <v>11</v>
      </c>
      <c r="K5" s="17" t="s">
        <v>12</v>
      </c>
      <c r="L5" s="17" t="s">
        <v>13</v>
      </c>
      <c r="M5" s="17" t="s">
        <v>14</v>
      </c>
      <c r="N5" s="17" t="s">
        <v>15</v>
      </c>
      <c r="O5" s="17" t="s">
        <v>16</v>
      </c>
      <c r="P5" s="14" t="s">
        <v>2</v>
      </c>
      <c r="Q5" s="19" t="s">
        <v>17</v>
      </c>
      <c r="R5" s="19" t="s">
        <v>18</v>
      </c>
      <c r="S5" s="171" t="s">
        <v>19</v>
      </c>
      <c r="T5" s="173" t="s">
        <v>20</v>
      </c>
      <c r="U5" s="173" t="s">
        <v>21</v>
      </c>
      <c r="V5" s="173" t="s">
        <v>22</v>
      </c>
      <c r="W5" s="172" t="s">
        <v>23</v>
      </c>
      <c r="X5" s="3"/>
      <c r="Y5" s="15" t="s">
        <v>6</v>
      </c>
      <c r="Z5" s="16" t="s">
        <v>7</v>
      </c>
      <c r="AA5" s="16" t="s">
        <v>8</v>
      </c>
      <c r="AB5" s="16" t="s">
        <v>9</v>
      </c>
      <c r="AC5" s="17" t="s">
        <v>10</v>
      </c>
      <c r="AD5" s="17" t="s">
        <v>11</v>
      </c>
      <c r="AE5" s="17" t="s">
        <v>12</v>
      </c>
      <c r="AF5" s="17" t="s">
        <v>13</v>
      </c>
      <c r="AG5" s="18" t="s">
        <v>24</v>
      </c>
      <c r="AH5" s="17" t="s">
        <v>15</v>
      </c>
      <c r="AI5" s="18" t="s">
        <v>16</v>
      </c>
      <c r="AJ5" s="13" t="s">
        <v>2</v>
      </c>
      <c r="AK5" s="41" t="s">
        <v>17</v>
      </c>
      <c r="AL5" s="19" t="s">
        <v>18</v>
      </c>
      <c r="AM5" s="171" t="s">
        <v>19</v>
      </c>
      <c r="AN5" s="19" t="s">
        <v>20</v>
      </c>
      <c r="AO5" s="171" t="s">
        <v>25</v>
      </c>
      <c r="AP5" s="173" t="s">
        <v>22</v>
      </c>
      <c r="AQ5" s="172" t="s">
        <v>23</v>
      </c>
      <c r="AR5" s="2"/>
      <c r="AS5" s="125" t="s">
        <v>26</v>
      </c>
      <c r="AT5" s="126" t="s">
        <v>27</v>
      </c>
      <c r="AU5" s="1"/>
      <c r="BA5" s="167" t="s">
        <v>28</v>
      </c>
    </row>
    <row r="6" spans="1:327">
      <c r="A6" s="2"/>
      <c r="B6" s="174"/>
      <c r="C6" s="175"/>
      <c r="D6" s="176"/>
      <c r="E6" s="177"/>
      <c r="F6" s="178"/>
      <c r="G6" s="178"/>
      <c r="H6" s="178"/>
      <c r="I6" s="179"/>
      <c r="J6" s="179"/>
      <c r="K6" s="179"/>
      <c r="L6" s="179"/>
      <c r="M6" s="179"/>
      <c r="N6" s="179"/>
      <c r="O6" s="179"/>
      <c r="P6" s="179"/>
      <c r="Q6" s="180"/>
      <c r="R6" s="180"/>
      <c r="S6" s="180"/>
      <c r="T6" s="180"/>
      <c r="U6" s="180"/>
      <c r="V6" s="180"/>
      <c r="W6" s="180"/>
      <c r="X6" s="9"/>
      <c r="Y6" s="179"/>
      <c r="Z6" s="179"/>
      <c r="AA6" s="179"/>
      <c r="AB6" s="179"/>
      <c r="AC6" s="179"/>
      <c r="AD6" s="179"/>
      <c r="AE6" s="179"/>
      <c r="AF6" s="179"/>
      <c r="AG6" s="179"/>
      <c r="AH6" s="179"/>
      <c r="AI6" s="179"/>
      <c r="AJ6" s="179"/>
      <c r="AK6" s="180"/>
      <c r="AL6" s="180"/>
      <c r="AM6" s="180"/>
      <c r="AN6" s="180"/>
      <c r="AO6" s="180"/>
      <c r="AP6" s="180"/>
      <c r="AQ6" s="180"/>
      <c r="AR6" s="148"/>
      <c r="AS6" s="179"/>
      <c r="AT6" s="179"/>
      <c r="AU6" s="1"/>
    </row>
    <row r="7" spans="1:327">
      <c r="A7" s="8"/>
      <c r="B7" s="174"/>
      <c r="C7" s="175"/>
      <c r="D7" s="176"/>
      <c r="E7" s="177"/>
      <c r="F7" s="178"/>
      <c r="G7" s="178"/>
      <c r="H7" s="178"/>
      <c r="I7" s="179"/>
      <c r="J7" s="179"/>
      <c r="K7" s="179"/>
      <c r="L7" s="179"/>
      <c r="M7" s="179"/>
      <c r="N7" s="179"/>
      <c r="O7" s="179"/>
      <c r="P7" s="179"/>
      <c r="Q7" s="180"/>
      <c r="R7" s="180"/>
      <c r="S7" s="180"/>
      <c r="T7" s="180"/>
      <c r="U7" s="180"/>
      <c r="V7" s="180"/>
      <c r="W7" s="180"/>
      <c r="Y7" s="179"/>
      <c r="Z7" s="179"/>
      <c r="AA7" s="179"/>
      <c r="AB7" s="179"/>
      <c r="AC7" s="179"/>
      <c r="AD7" s="179"/>
      <c r="AE7" s="179"/>
      <c r="AF7" s="179"/>
      <c r="AG7" s="179"/>
      <c r="AH7" s="179"/>
      <c r="AI7" s="179"/>
      <c r="AJ7" s="179"/>
      <c r="AK7" s="180"/>
      <c r="AL7" s="180"/>
      <c r="AM7" s="180"/>
      <c r="AN7" s="180"/>
      <c r="AO7" s="180"/>
      <c r="AP7" s="180"/>
      <c r="AQ7" s="180"/>
      <c r="AS7" s="179"/>
      <c r="AT7" s="179"/>
    </row>
    <row r="8" spans="1:327">
      <c r="A8" s="8"/>
      <c r="B8" s="44">
        <v>1</v>
      </c>
      <c r="C8" s="45" t="s">
        <v>29</v>
      </c>
      <c r="D8" s="46">
        <v>0</v>
      </c>
      <c r="E8" s="47">
        <f>491.8+F8</f>
        <v>996.40000000000009</v>
      </c>
      <c r="F8" s="47">
        <v>504.6</v>
      </c>
      <c r="G8" s="47">
        <v>494.6</v>
      </c>
      <c r="H8" s="47"/>
      <c r="I8" s="53"/>
      <c r="J8" s="48"/>
      <c r="K8" s="48"/>
      <c r="L8" s="48"/>
      <c r="M8" s="48"/>
      <c r="N8" s="48"/>
      <c r="O8" s="48"/>
      <c r="P8" s="40">
        <f t="shared" ref="P8:P11" si="0">SUM(I8:O8)</f>
        <v>0</v>
      </c>
      <c r="Q8" s="50"/>
      <c r="R8" s="50"/>
      <c r="S8" s="50"/>
      <c r="T8" s="50"/>
      <c r="U8" s="50"/>
      <c r="V8" s="155"/>
      <c r="W8" s="155"/>
      <c r="X8" s="28"/>
      <c r="Y8" s="51">
        <f>Z8+68.1</f>
        <v>663.1</v>
      </c>
      <c r="Z8" s="51">
        <v>595</v>
      </c>
      <c r="AA8" s="134">
        <v>595</v>
      </c>
      <c r="AB8" s="181">
        <v>2693.7</v>
      </c>
      <c r="AC8" s="131"/>
      <c r="AD8" s="182"/>
      <c r="AE8" s="182"/>
      <c r="AF8" s="182"/>
      <c r="AG8" s="182"/>
      <c r="AH8" s="182"/>
      <c r="AI8" s="182"/>
      <c r="AJ8" s="40">
        <f t="shared" ref="AJ8:AJ10" si="1">SUM(AC8:AI8)</f>
        <v>0</v>
      </c>
      <c r="AK8" s="183"/>
      <c r="AL8" s="183"/>
      <c r="AM8" s="183"/>
      <c r="AN8" s="183"/>
      <c r="AO8" s="183"/>
      <c r="AP8" s="155"/>
      <c r="AQ8" s="155"/>
      <c r="AR8" s="149"/>
      <c r="AS8" s="127">
        <f>SUM(Y8,E8)</f>
        <v>1659.5</v>
      </c>
      <c r="AT8" s="128">
        <f>SUM(,P8,AJ8)</f>
        <v>0</v>
      </c>
      <c r="AU8" s="163"/>
    </row>
    <row r="9" spans="1:327">
      <c r="A9" s="8"/>
      <c r="B9" s="24">
        <v>2</v>
      </c>
      <c r="C9" s="25" t="s">
        <v>30</v>
      </c>
      <c r="D9" s="26">
        <f>D8+5.15</f>
        <v>5.15</v>
      </c>
      <c r="E9" s="37">
        <f>496.1+F9</f>
        <v>496.1</v>
      </c>
      <c r="F9" s="37"/>
      <c r="G9" s="37">
        <v>421.9</v>
      </c>
      <c r="H9" s="37"/>
      <c r="I9" s="52"/>
      <c r="J9" s="39"/>
      <c r="K9" s="39">
        <v>3</v>
      </c>
      <c r="L9" s="39">
        <v>3</v>
      </c>
      <c r="M9" s="39"/>
      <c r="N9" s="39"/>
      <c r="O9" s="39"/>
      <c r="P9" s="40">
        <f t="shared" si="0"/>
        <v>6</v>
      </c>
      <c r="Q9" s="42">
        <v>3</v>
      </c>
      <c r="R9" s="42">
        <v>3</v>
      </c>
      <c r="S9" s="42">
        <v>3</v>
      </c>
      <c r="T9" s="42"/>
      <c r="U9" s="42"/>
      <c r="V9" s="153"/>
      <c r="W9" s="153"/>
      <c r="X9" s="28"/>
      <c r="Y9" s="43">
        <v>512.6</v>
      </c>
      <c r="Z9" s="43"/>
      <c r="AA9" s="136">
        <v>366</v>
      </c>
      <c r="AB9" s="150">
        <v>3384.2</v>
      </c>
      <c r="AC9" s="133"/>
      <c r="AD9" s="151">
        <v>1</v>
      </c>
      <c r="AE9" s="151">
        <v>1</v>
      </c>
      <c r="AF9" s="151">
        <v>2</v>
      </c>
      <c r="AG9" s="151">
        <v>1</v>
      </c>
      <c r="AH9" s="151"/>
      <c r="AI9" s="151"/>
      <c r="AJ9" s="40">
        <f t="shared" si="1"/>
        <v>5</v>
      </c>
      <c r="AK9" s="152">
        <v>3</v>
      </c>
      <c r="AL9" s="152">
        <v>4</v>
      </c>
      <c r="AM9" s="152"/>
      <c r="AN9" s="152"/>
      <c r="AO9" s="152">
        <v>1</v>
      </c>
      <c r="AP9" s="153"/>
      <c r="AQ9" s="153"/>
      <c r="AR9" s="149"/>
      <c r="AS9" s="129">
        <f t="shared" ref="AS9:AS37" si="2">SUM(E9,Y9)</f>
        <v>1008.7</v>
      </c>
      <c r="AT9" s="128">
        <f t="shared" ref="AT9:AT37" si="3">SUM(,P9,AJ9)</f>
        <v>11</v>
      </c>
      <c r="AU9" s="163"/>
    </row>
    <row r="10" spans="1:327">
      <c r="A10" s="8"/>
      <c r="B10" s="24">
        <v>3</v>
      </c>
      <c r="C10" s="25" t="s">
        <v>31</v>
      </c>
      <c r="D10" s="26">
        <f>D9+3.1</f>
        <v>8.25</v>
      </c>
      <c r="E10" s="37">
        <v>497.4</v>
      </c>
      <c r="F10" s="37"/>
      <c r="G10" s="37">
        <v>412.5</v>
      </c>
      <c r="H10" s="37"/>
      <c r="I10" s="52"/>
      <c r="J10" s="39"/>
      <c r="K10" s="39">
        <v>3</v>
      </c>
      <c r="L10" s="39">
        <v>3</v>
      </c>
      <c r="M10" s="39"/>
      <c r="N10" s="39"/>
      <c r="O10" s="39"/>
      <c r="P10" s="40">
        <f t="shared" si="0"/>
        <v>6</v>
      </c>
      <c r="Q10" s="42">
        <v>3</v>
      </c>
      <c r="R10" s="42">
        <v>3</v>
      </c>
      <c r="S10" s="42">
        <v>3</v>
      </c>
      <c r="T10" s="42"/>
      <c r="U10" s="42"/>
      <c r="V10" s="153"/>
      <c r="W10" s="153"/>
      <c r="X10" s="28"/>
      <c r="Y10" s="43">
        <v>508.5</v>
      </c>
      <c r="Z10" s="43"/>
      <c r="AA10" s="136">
        <v>366</v>
      </c>
      <c r="AB10" s="170">
        <v>3201</v>
      </c>
      <c r="AC10" s="133"/>
      <c r="AD10" s="151">
        <v>1</v>
      </c>
      <c r="AE10" s="151">
        <v>1</v>
      </c>
      <c r="AF10" s="151">
        <v>2</v>
      </c>
      <c r="AG10" s="151">
        <v>1</v>
      </c>
      <c r="AH10" s="151"/>
      <c r="AI10" s="151"/>
      <c r="AJ10" s="40">
        <f t="shared" si="1"/>
        <v>5</v>
      </c>
      <c r="AK10" s="152">
        <v>3</v>
      </c>
      <c r="AL10" s="152">
        <v>4</v>
      </c>
      <c r="AM10" s="152"/>
      <c r="AN10" s="152"/>
      <c r="AO10" s="152">
        <v>1</v>
      </c>
      <c r="AP10" s="153"/>
      <c r="AQ10" s="153"/>
      <c r="AR10" s="149"/>
      <c r="AS10" s="129">
        <f t="shared" si="2"/>
        <v>1005.9</v>
      </c>
      <c r="AT10" s="128">
        <f t="shared" si="3"/>
        <v>11</v>
      </c>
      <c r="AU10" s="163"/>
    </row>
    <row r="11" spans="1:327" ht="14.25">
      <c r="A11" s="8"/>
      <c r="B11" s="24">
        <v>4</v>
      </c>
      <c r="C11" s="25" t="s">
        <v>32</v>
      </c>
      <c r="D11" s="26">
        <f>D10+3.1</f>
        <v>11.35</v>
      </c>
      <c r="E11" s="37">
        <v>493.9</v>
      </c>
      <c r="F11" s="37"/>
      <c r="G11" s="37">
        <v>418.1</v>
      </c>
      <c r="H11" s="37"/>
      <c r="I11" s="52"/>
      <c r="J11" s="39"/>
      <c r="K11" s="39">
        <v>2</v>
      </c>
      <c r="L11" s="39">
        <v>4</v>
      </c>
      <c r="M11" s="39"/>
      <c r="N11" s="39"/>
      <c r="O11" s="39"/>
      <c r="P11" s="40">
        <f t="shared" si="0"/>
        <v>6</v>
      </c>
      <c r="Q11" s="42">
        <v>3</v>
      </c>
      <c r="R11" s="42">
        <v>3</v>
      </c>
      <c r="S11" s="42">
        <v>3</v>
      </c>
      <c r="T11" s="42"/>
      <c r="U11" s="42"/>
      <c r="V11" s="153"/>
      <c r="W11" s="153"/>
      <c r="X11" s="28"/>
      <c r="Y11" s="43">
        <v>528.9</v>
      </c>
      <c r="Z11" s="43"/>
      <c r="AA11" s="136">
        <v>366</v>
      </c>
      <c r="AB11" s="143">
        <v>2954.3</v>
      </c>
      <c r="AC11" s="133"/>
      <c r="AD11" s="39">
        <v>1</v>
      </c>
      <c r="AE11" s="39">
        <v>1</v>
      </c>
      <c r="AF11" s="39">
        <v>3</v>
      </c>
      <c r="AG11" s="39">
        <v>1</v>
      </c>
      <c r="AH11" s="39"/>
      <c r="AI11" s="39"/>
      <c r="AJ11" s="40">
        <f t="shared" ref="AJ11:AJ37" si="4">SUM(AC11:AI11)</f>
        <v>6</v>
      </c>
      <c r="AK11" s="42">
        <v>3</v>
      </c>
      <c r="AL11" s="42">
        <v>4</v>
      </c>
      <c r="AM11" s="42" t="s">
        <v>33</v>
      </c>
      <c r="AN11" s="42"/>
      <c r="AO11" s="42">
        <v>2</v>
      </c>
      <c r="AP11" s="153"/>
      <c r="AQ11" s="153"/>
      <c r="AR11" s="149"/>
      <c r="AS11" s="129">
        <f t="shared" si="2"/>
        <v>1022.8</v>
      </c>
      <c r="AT11" s="128">
        <f t="shared" si="3"/>
        <v>12</v>
      </c>
      <c r="AU11" s="163"/>
      <c r="BA11" s="185" t="s">
        <v>34</v>
      </c>
    </row>
    <row r="12" spans="1:327" ht="14.25">
      <c r="A12" s="8"/>
      <c r="B12" s="24">
        <v>5</v>
      </c>
      <c r="C12" s="25" t="s">
        <v>35</v>
      </c>
      <c r="D12" s="26">
        <f>D11+3.4</f>
        <v>14.75</v>
      </c>
      <c r="E12" s="37">
        <v>685.5</v>
      </c>
      <c r="F12" s="37"/>
      <c r="G12" s="37">
        <v>577</v>
      </c>
      <c r="H12" s="168">
        <v>911</v>
      </c>
      <c r="I12" s="52"/>
      <c r="J12" s="39"/>
      <c r="K12" s="39">
        <v>2</v>
      </c>
      <c r="L12" s="39">
        <v>4</v>
      </c>
      <c r="M12" s="39">
        <v>1</v>
      </c>
      <c r="N12" s="39">
        <v>1</v>
      </c>
      <c r="O12" s="39"/>
      <c r="P12" s="40">
        <f t="shared" ref="P12:P20" si="5">SUM(I12:O12)</f>
        <v>8</v>
      </c>
      <c r="Q12" s="42">
        <v>4</v>
      </c>
      <c r="R12" s="42">
        <v>6</v>
      </c>
      <c r="S12" s="42">
        <v>3</v>
      </c>
      <c r="T12" s="42"/>
      <c r="U12" s="42"/>
      <c r="V12" s="153">
        <f t="shared" ref="V12:V19" si="6">E12/H12</f>
        <v>0.75246981339187702</v>
      </c>
      <c r="W12" s="153">
        <f>G12/E12</f>
        <v>0.84172137126185265</v>
      </c>
      <c r="X12" s="28"/>
      <c r="Y12" s="43">
        <v>607.70000000000005</v>
      </c>
      <c r="Z12" s="43"/>
      <c r="AA12" s="136">
        <v>477</v>
      </c>
      <c r="AB12" s="143">
        <v>920.2</v>
      </c>
      <c r="AC12" s="133"/>
      <c r="AD12" s="39"/>
      <c r="AE12" s="39">
        <v>1</v>
      </c>
      <c r="AF12" s="39">
        <v>3</v>
      </c>
      <c r="AG12" s="39">
        <v>2</v>
      </c>
      <c r="AH12" s="39"/>
      <c r="AI12" s="39"/>
      <c r="AJ12" s="40">
        <f t="shared" si="4"/>
        <v>6</v>
      </c>
      <c r="AK12" s="42">
        <v>4</v>
      </c>
      <c r="AL12" s="42">
        <v>6</v>
      </c>
      <c r="AM12" s="42" t="s">
        <v>33</v>
      </c>
      <c r="AN12" s="42"/>
      <c r="AO12" s="42">
        <v>1</v>
      </c>
      <c r="AP12" s="153">
        <f>Y12/AB12</f>
        <v>0.66039991306237777</v>
      </c>
      <c r="AQ12" s="153">
        <f>AA12/Y12</f>
        <v>0.78492677307882175</v>
      </c>
      <c r="AR12" s="149"/>
      <c r="AS12" s="129">
        <f t="shared" si="2"/>
        <v>1293.2</v>
      </c>
      <c r="AT12" s="128">
        <f t="shared" si="3"/>
        <v>14</v>
      </c>
      <c r="AU12" s="163"/>
      <c r="BA12" s="185" t="s">
        <v>36</v>
      </c>
    </row>
    <row r="13" spans="1:327" ht="14.25">
      <c r="A13" s="8"/>
      <c r="B13" s="24">
        <v>6</v>
      </c>
      <c r="C13" s="25" t="s">
        <v>37</v>
      </c>
      <c r="D13" s="26">
        <f t="shared" ref="D13:D21" si="7">D12+3.1</f>
        <v>17.850000000000001</v>
      </c>
      <c r="E13" s="37">
        <v>702</v>
      </c>
      <c r="F13" s="37"/>
      <c r="G13" s="37">
        <v>599</v>
      </c>
      <c r="H13" s="168">
        <v>911</v>
      </c>
      <c r="I13" s="52"/>
      <c r="J13" s="39"/>
      <c r="K13" s="39">
        <v>2</v>
      </c>
      <c r="L13" s="39">
        <v>5</v>
      </c>
      <c r="M13" s="39"/>
      <c r="N13" s="39">
        <v>1</v>
      </c>
      <c r="O13" s="39"/>
      <c r="P13" s="40">
        <f t="shared" si="5"/>
        <v>8</v>
      </c>
      <c r="Q13" s="42">
        <v>4</v>
      </c>
      <c r="R13" s="42">
        <v>6</v>
      </c>
      <c r="S13" s="42">
        <v>3</v>
      </c>
      <c r="T13" s="42">
        <v>1</v>
      </c>
      <c r="U13" s="42"/>
      <c r="V13" s="153">
        <f t="shared" si="6"/>
        <v>0.77058177826564211</v>
      </c>
      <c r="W13" s="153">
        <f t="shared" ref="W13:W20" si="8">G13/E13</f>
        <v>0.85327635327635332</v>
      </c>
      <c r="X13" s="28"/>
      <c r="Y13" s="43">
        <v>705</v>
      </c>
      <c r="Z13" s="43"/>
      <c r="AA13" s="136">
        <v>615</v>
      </c>
      <c r="AB13" s="143">
        <v>920.2</v>
      </c>
      <c r="AC13" s="133"/>
      <c r="AD13" s="39">
        <v>1</v>
      </c>
      <c r="AE13" s="39">
        <v>1</v>
      </c>
      <c r="AF13" s="39">
        <v>4</v>
      </c>
      <c r="AG13" s="39">
        <v>1</v>
      </c>
      <c r="AH13" s="39">
        <v>1</v>
      </c>
      <c r="AI13" s="209"/>
      <c r="AJ13" s="40">
        <f t="shared" si="4"/>
        <v>8</v>
      </c>
      <c r="AK13" s="42">
        <v>6</v>
      </c>
      <c r="AL13" s="42">
        <v>6</v>
      </c>
      <c r="AM13" s="42" t="s">
        <v>33</v>
      </c>
      <c r="AN13" s="42">
        <v>1</v>
      </c>
      <c r="AO13" s="42">
        <v>1</v>
      </c>
      <c r="AP13" s="153">
        <f t="shared" ref="AP13:AP14" si="9">Y13/AB13</f>
        <v>0.76613779613127575</v>
      </c>
      <c r="AQ13" s="153">
        <f t="shared" ref="AQ13:AQ14" si="10">AA13/Y13</f>
        <v>0.87234042553191493</v>
      </c>
      <c r="AR13" s="149"/>
      <c r="AS13" s="129">
        <f t="shared" si="2"/>
        <v>1407</v>
      </c>
      <c r="AT13" s="128">
        <f t="shared" si="3"/>
        <v>16</v>
      </c>
      <c r="AU13" s="163"/>
      <c r="BA13" s="185" t="s">
        <v>38</v>
      </c>
    </row>
    <row r="14" spans="1:327" ht="14.25" customHeight="1">
      <c r="A14" s="8"/>
      <c r="B14" s="24">
        <v>7</v>
      </c>
      <c r="C14" s="25" t="s">
        <v>39</v>
      </c>
      <c r="D14" s="26">
        <f t="shared" si="7"/>
        <v>20.950000000000003</v>
      </c>
      <c r="E14" s="37">
        <v>702</v>
      </c>
      <c r="F14" s="37"/>
      <c r="G14" s="37">
        <v>599</v>
      </c>
      <c r="H14" s="168">
        <v>911</v>
      </c>
      <c r="I14" s="52"/>
      <c r="J14" s="39"/>
      <c r="K14" s="39">
        <v>2</v>
      </c>
      <c r="L14" s="39">
        <v>5</v>
      </c>
      <c r="M14" s="39"/>
      <c r="N14" s="39">
        <v>1</v>
      </c>
      <c r="O14" s="39"/>
      <c r="P14" s="40">
        <f t="shared" si="5"/>
        <v>8</v>
      </c>
      <c r="Q14" s="42">
        <v>4</v>
      </c>
      <c r="R14" s="42">
        <v>6</v>
      </c>
      <c r="S14" s="42">
        <v>3</v>
      </c>
      <c r="T14" s="42">
        <v>1</v>
      </c>
      <c r="U14" s="42"/>
      <c r="V14" s="153">
        <f t="shared" si="6"/>
        <v>0.77058177826564211</v>
      </c>
      <c r="W14" s="153">
        <f t="shared" si="8"/>
        <v>0.85327635327635332</v>
      </c>
      <c r="X14" s="28"/>
      <c r="Y14" s="43">
        <v>771.6</v>
      </c>
      <c r="Z14" s="43"/>
      <c r="AA14" s="136">
        <v>674</v>
      </c>
      <c r="AB14" s="143">
        <v>966</v>
      </c>
      <c r="AC14" s="133"/>
      <c r="AD14" s="39">
        <v>1</v>
      </c>
      <c r="AE14" s="39">
        <v>2</v>
      </c>
      <c r="AF14" s="39">
        <v>4</v>
      </c>
      <c r="AG14" s="39">
        <v>1</v>
      </c>
      <c r="AH14" s="39">
        <v>1</v>
      </c>
      <c r="AI14" s="39"/>
      <c r="AJ14" s="40">
        <f t="shared" si="4"/>
        <v>9</v>
      </c>
      <c r="AK14" s="42">
        <v>7</v>
      </c>
      <c r="AL14" s="42">
        <v>6</v>
      </c>
      <c r="AM14" s="42" t="s">
        <v>33</v>
      </c>
      <c r="AN14" s="42">
        <v>1</v>
      </c>
      <c r="AO14" s="42">
        <v>1</v>
      </c>
      <c r="AP14" s="153">
        <f t="shared" si="9"/>
        <v>0.7987577639751553</v>
      </c>
      <c r="AQ14" s="153">
        <f t="shared" si="10"/>
        <v>0.87350959046137888</v>
      </c>
      <c r="AR14" s="149"/>
      <c r="AS14" s="129">
        <f t="shared" si="2"/>
        <v>1473.6</v>
      </c>
      <c r="AT14" s="128">
        <f t="shared" si="3"/>
        <v>17</v>
      </c>
      <c r="AU14" s="163"/>
      <c r="BA14" s="349" t="s">
        <v>40</v>
      </c>
    </row>
    <row r="15" spans="1:327">
      <c r="B15" s="24">
        <v>8</v>
      </c>
      <c r="C15" s="25" t="s">
        <v>41</v>
      </c>
      <c r="D15" s="192">
        <f t="shared" si="7"/>
        <v>24.050000000000004</v>
      </c>
      <c r="E15" s="37">
        <v>702</v>
      </c>
      <c r="F15" s="193"/>
      <c r="G15" s="37">
        <v>599</v>
      </c>
      <c r="H15" s="168">
        <v>911</v>
      </c>
      <c r="I15" s="194"/>
      <c r="J15" s="195"/>
      <c r="K15" s="39">
        <v>2</v>
      </c>
      <c r="L15" s="39">
        <v>5</v>
      </c>
      <c r="M15" s="39"/>
      <c r="N15" s="195">
        <v>1</v>
      </c>
      <c r="O15" s="195"/>
      <c r="P15" s="196">
        <f t="shared" si="5"/>
        <v>8</v>
      </c>
      <c r="Q15" s="197">
        <v>4</v>
      </c>
      <c r="R15" s="197">
        <v>6</v>
      </c>
      <c r="S15" s="197">
        <v>3</v>
      </c>
      <c r="T15" s="197">
        <v>1</v>
      </c>
      <c r="U15" s="197"/>
      <c r="V15" s="153">
        <f t="shared" si="6"/>
        <v>0.77058177826564211</v>
      </c>
      <c r="W15" s="153">
        <f t="shared" si="8"/>
        <v>0.85327635327635332</v>
      </c>
      <c r="X15" s="28"/>
      <c r="Y15" s="43">
        <v>771.6</v>
      </c>
      <c r="Z15" s="43"/>
      <c r="AA15" s="136">
        <v>672</v>
      </c>
      <c r="AB15" s="143">
        <v>966</v>
      </c>
      <c r="AC15" s="133"/>
      <c r="AD15" s="39">
        <v>1</v>
      </c>
      <c r="AE15" s="39">
        <v>2</v>
      </c>
      <c r="AF15" s="39">
        <v>4</v>
      </c>
      <c r="AG15" s="39">
        <v>1</v>
      </c>
      <c r="AH15" s="39">
        <v>1</v>
      </c>
      <c r="AI15" s="39"/>
      <c r="AJ15" s="40">
        <f t="shared" si="4"/>
        <v>9</v>
      </c>
      <c r="AK15" s="42">
        <v>7</v>
      </c>
      <c r="AL15" s="42">
        <v>6</v>
      </c>
      <c r="AM15" s="42" t="s">
        <v>33</v>
      </c>
      <c r="AN15" s="42">
        <v>1</v>
      </c>
      <c r="AO15" s="42">
        <v>1</v>
      </c>
      <c r="AP15" s="153">
        <f>Y15/AB15</f>
        <v>0.7987577639751553</v>
      </c>
      <c r="AQ15" s="153">
        <f>AA15/Y15</f>
        <v>0.87091757387247271</v>
      </c>
      <c r="AR15" s="149"/>
      <c r="AS15" s="129">
        <f t="shared" si="2"/>
        <v>1473.6</v>
      </c>
      <c r="AT15" s="128">
        <f t="shared" si="3"/>
        <v>17</v>
      </c>
      <c r="AU15" s="163"/>
      <c r="BA15" s="350"/>
    </row>
    <row r="16" spans="1:327" s="10" customFormat="1" ht="15" customHeight="1">
      <c r="A16" s="105">
        <f>D16</f>
        <v>27.150000000000006</v>
      </c>
      <c r="B16" s="206">
        <v>9</v>
      </c>
      <c r="C16" s="207" t="s">
        <v>42</v>
      </c>
      <c r="D16" s="198">
        <f t="shared" si="7"/>
        <v>27.150000000000006</v>
      </c>
      <c r="E16" s="58">
        <v>702</v>
      </c>
      <c r="F16" s="199"/>
      <c r="G16" s="199">
        <v>599</v>
      </c>
      <c r="H16" s="200">
        <v>911</v>
      </c>
      <c r="I16" s="201"/>
      <c r="J16" s="202"/>
      <c r="K16" s="202">
        <v>2</v>
      </c>
      <c r="L16" s="202">
        <v>5</v>
      </c>
      <c r="M16" s="202"/>
      <c r="N16" s="202">
        <v>1</v>
      </c>
      <c r="O16" s="202"/>
      <c r="P16" s="203">
        <f t="shared" si="5"/>
        <v>8</v>
      </c>
      <c r="Q16" s="204">
        <v>4</v>
      </c>
      <c r="R16" s="204">
        <v>6</v>
      </c>
      <c r="S16" s="204">
        <v>3</v>
      </c>
      <c r="T16" s="204">
        <v>1</v>
      </c>
      <c r="U16" s="204"/>
      <c r="V16" s="205">
        <f t="shared" si="6"/>
        <v>0.77058177826564211</v>
      </c>
      <c r="W16" s="205">
        <f t="shared" si="8"/>
        <v>0.85327635327635332</v>
      </c>
      <c r="X16" s="28"/>
      <c r="Y16" s="58">
        <v>764.6</v>
      </c>
      <c r="Z16" s="58"/>
      <c r="AA16" s="135">
        <v>672</v>
      </c>
      <c r="AB16" s="142">
        <v>966</v>
      </c>
      <c r="AC16" s="132"/>
      <c r="AD16" s="55">
        <v>1</v>
      </c>
      <c r="AE16" s="55">
        <v>2</v>
      </c>
      <c r="AF16" s="55">
        <v>4</v>
      </c>
      <c r="AG16" s="55">
        <v>1</v>
      </c>
      <c r="AH16" s="55">
        <v>1</v>
      </c>
      <c r="AI16" s="55"/>
      <c r="AJ16" s="56">
        <f t="shared" si="4"/>
        <v>9</v>
      </c>
      <c r="AK16" s="57">
        <v>7</v>
      </c>
      <c r="AL16" s="57">
        <v>6</v>
      </c>
      <c r="AM16" s="57" t="s">
        <v>33</v>
      </c>
      <c r="AN16" s="57">
        <v>1</v>
      </c>
      <c r="AO16" s="57">
        <v>2</v>
      </c>
      <c r="AP16" s="154">
        <f>Y16/AB16</f>
        <v>0.79151138716356106</v>
      </c>
      <c r="AQ16" s="154">
        <f>AA16/Y16</f>
        <v>0.87889092335861885</v>
      </c>
      <c r="AR16" s="216"/>
      <c r="AS16" s="208">
        <f t="shared" si="2"/>
        <v>1466.6</v>
      </c>
      <c r="AT16" s="128">
        <f t="shared" si="3"/>
        <v>17</v>
      </c>
      <c r="AU16" s="163"/>
      <c r="AV16" s="5"/>
      <c r="AW16" s="5"/>
      <c r="AX16" s="5"/>
      <c r="AY16" s="5"/>
      <c r="AZ16" s="5"/>
      <c r="BA16" s="349" t="s">
        <v>43</v>
      </c>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row>
    <row r="17" spans="1:64" ht="14.25" customHeight="1">
      <c r="A17" s="54"/>
      <c r="B17" s="44">
        <v>10</v>
      </c>
      <c r="C17" s="45" t="s">
        <v>44</v>
      </c>
      <c r="D17" s="46">
        <f>D16+3.1</f>
        <v>30.250000000000007</v>
      </c>
      <c r="E17" s="43">
        <v>702</v>
      </c>
      <c r="F17" s="47"/>
      <c r="G17" s="47">
        <v>599</v>
      </c>
      <c r="H17" s="169">
        <v>911</v>
      </c>
      <c r="I17" s="53"/>
      <c r="J17" s="48"/>
      <c r="K17" s="48">
        <v>2</v>
      </c>
      <c r="L17" s="48">
        <v>5</v>
      </c>
      <c r="M17" s="48"/>
      <c r="N17" s="48">
        <v>1</v>
      </c>
      <c r="O17" s="48"/>
      <c r="P17" s="49">
        <f t="shared" si="5"/>
        <v>8</v>
      </c>
      <c r="Q17" s="50"/>
      <c r="R17" s="50">
        <v>6</v>
      </c>
      <c r="S17" s="50">
        <v>3</v>
      </c>
      <c r="T17" s="50">
        <v>1</v>
      </c>
      <c r="U17" s="50"/>
      <c r="V17" s="155">
        <f t="shared" si="6"/>
        <v>0.77058177826564211</v>
      </c>
      <c r="W17" s="155">
        <f t="shared" si="8"/>
        <v>0.85327635327635332</v>
      </c>
      <c r="X17" s="28"/>
      <c r="Y17" s="43">
        <v>764.6</v>
      </c>
      <c r="Z17" s="51"/>
      <c r="AA17" s="134">
        <v>672</v>
      </c>
      <c r="AB17" s="143">
        <v>966</v>
      </c>
      <c r="AC17" s="131"/>
      <c r="AD17" s="48">
        <v>1</v>
      </c>
      <c r="AE17" s="48">
        <v>2</v>
      </c>
      <c r="AF17" s="48">
        <v>4</v>
      </c>
      <c r="AG17" s="48">
        <v>1</v>
      </c>
      <c r="AH17" s="48">
        <v>1</v>
      </c>
      <c r="AI17" s="48"/>
      <c r="AJ17" s="49">
        <f t="shared" si="4"/>
        <v>9</v>
      </c>
      <c r="AK17" s="50"/>
      <c r="AL17" s="50">
        <v>6</v>
      </c>
      <c r="AM17" s="50" t="s">
        <v>33</v>
      </c>
      <c r="AN17" s="50">
        <v>1</v>
      </c>
      <c r="AO17" s="50">
        <v>2</v>
      </c>
      <c r="AP17" s="155">
        <f>Y17/AB17</f>
        <v>0.79151138716356106</v>
      </c>
      <c r="AQ17" s="155">
        <f>AA17/Y17</f>
        <v>0.87889092335861885</v>
      </c>
      <c r="AR17" s="149"/>
      <c r="AS17" s="127">
        <f t="shared" si="2"/>
        <v>1466.6</v>
      </c>
      <c r="AT17" s="128">
        <f t="shared" si="3"/>
        <v>17</v>
      </c>
      <c r="AU17" s="163"/>
      <c r="BA17" s="351"/>
    </row>
    <row r="18" spans="1:64" ht="14.25" customHeight="1">
      <c r="A18" s="8"/>
      <c r="B18" s="24">
        <v>11</v>
      </c>
      <c r="C18" s="25" t="s">
        <v>45</v>
      </c>
      <c r="D18" s="46">
        <f t="shared" si="7"/>
        <v>33.350000000000009</v>
      </c>
      <c r="E18" s="37">
        <v>702</v>
      </c>
      <c r="F18" s="47"/>
      <c r="G18" s="37">
        <v>599</v>
      </c>
      <c r="H18" s="168">
        <v>911</v>
      </c>
      <c r="I18" s="53"/>
      <c r="J18" s="48"/>
      <c r="K18" s="48">
        <v>2</v>
      </c>
      <c r="L18" s="48">
        <v>5</v>
      </c>
      <c r="M18" s="48"/>
      <c r="N18" s="48">
        <v>1</v>
      </c>
      <c r="O18" s="48"/>
      <c r="P18" s="49">
        <f t="shared" si="5"/>
        <v>8</v>
      </c>
      <c r="Q18" s="50"/>
      <c r="R18" s="50">
        <v>6</v>
      </c>
      <c r="S18" s="50">
        <v>3</v>
      </c>
      <c r="T18" s="50">
        <v>1</v>
      </c>
      <c r="U18" s="50"/>
      <c r="V18" s="153">
        <f t="shared" si="6"/>
        <v>0.77058177826564211</v>
      </c>
      <c r="W18" s="153">
        <f t="shared" si="8"/>
        <v>0.85327635327635332</v>
      </c>
      <c r="X18" s="28"/>
      <c r="Y18" s="43">
        <v>764.6</v>
      </c>
      <c r="Z18" s="43"/>
      <c r="AA18" s="134">
        <v>672</v>
      </c>
      <c r="AB18" s="143">
        <v>966</v>
      </c>
      <c r="AC18" s="133"/>
      <c r="AD18" s="39">
        <v>1</v>
      </c>
      <c r="AE18" s="39">
        <v>2</v>
      </c>
      <c r="AF18" s="39">
        <v>4</v>
      </c>
      <c r="AG18" s="39">
        <v>1</v>
      </c>
      <c r="AH18" s="39">
        <v>1</v>
      </c>
      <c r="AI18" s="39"/>
      <c r="AJ18" s="40">
        <f t="shared" si="4"/>
        <v>9</v>
      </c>
      <c r="AK18" s="42"/>
      <c r="AL18" s="42">
        <v>6</v>
      </c>
      <c r="AM18" s="42" t="s">
        <v>33</v>
      </c>
      <c r="AN18" s="42">
        <v>1</v>
      </c>
      <c r="AO18" s="42">
        <v>2</v>
      </c>
      <c r="AP18" s="153">
        <f t="shared" ref="AP18:AP37" si="11">Y18/AB18</f>
        <v>0.79151138716356106</v>
      </c>
      <c r="AQ18" s="153">
        <f t="shared" ref="AQ18:AQ37" si="12">AA18/Y18</f>
        <v>0.87889092335861885</v>
      </c>
      <c r="AR18" s="149"/>
      <c r="AS18" s="129">
        <f t="shared" si="2"/>
        <v>1466.6</v>
      </c>
      <c r="AT18" s="128">
        <f t="shared" si="3"/>
        <v>17</v>
      </c>
      <c r="AU18" s="163"/>
      <c r="BA18" s="351"/>
    </row>
    <row r="19" spans="1:64" ht="14.25" customHeight="1">
      <c r="A19" s="8"/>
      <c r="B19" s="24">
        <v>12</v>
      </c>
      <c r="C19" s="25" t="s">
        <v>46</v>
      </c>
      <c r="D19" s="26">
        <f t="shared" si="7"/>
        <v>36.45000000000001</v>
      </c>
      <c r="E19" s="37">
        <v>702</v>
      </c>
      <c r="F19" s="37"/>
      <c r="G19" s="37">
        <v>599</v>
      </c>
      <c r="H19" s="168">
        <v>911</v>
      </c>
      <c r="I19" s="52"/>
      <c r="J19" s="39"/>
      <c r="K19" s="39">
        <v>2</v>
      </c>
      <c r="L19" s="39">
        <v>5</v>
      </c>
      <c r="M19" s="39"/>
      <c r="N19" s="39">
        <v>1</v>
      </c>
      <c r="O19" s="39"/>
      <c r="P19" s="40">
        <f t="shared" si="5"/>
        <v>8</v>
      </c>
      <c r="Q19" s="42"/>
      <c r="R19" s="42">
        <v>6</v>
      </c>
      <c r="S19" s="42">
        <v>3</v>
      </c>
      <c r="T19" s="42">
        <v>2</v>
      </c>
      <c r="U19" s="42"/>
      <c r="V19" s="153">
        <f t="shared" si="6"/>
        <v>0.77058177826564211</v>
      </c>
      <c r="W19" s="153">
        <f t="shared" si="8"/>
        <v>0.85327635327635332</v>
      </c>
      <c r="X19" s="28"/>
      <c r="Y19" s="43">
        <v>764.6</v>
      </c>
      <c r="Z19" s="43"/>
      <c r="AA19" s="134">
        <v>672</v>
      </c>
      <c r="AB19" s="143">
        <v>966</v>
      </c>
      <c r="AC19" s="133"/>
      <c r="AD19" s="39">
        <v>1</v>
      </c>
      <c r="AE19" s="39">
        <v>2</v>
      </c>
      <c r="AF19" s="39">
        <v>4</v>
      </c>
      <c r="AG19" s="39">
        <v>1</v>
      </c>
      <c r="AH19" s="39">
        <v>1</v>
      </c>
      <c r="AI19" s="39"/>
      <c r="AJ19" s="40">
        <f t="shared" si="4"/>
        <v>9</v>
      </c>
      <c r="AK19" s="42"/>
      <c r="AL19" s="42">
        <v>6</v>
      </c>
      <c r="AM19" s="42" t="s">
        <v>33</v>
      </c>
      <c r="AN19" s="42">
        <v>1</v>
      </c>
      <c r="AO19" s="42">
        <v>2</v>
      </c>
      <c r="AP19" s="153">
        <f t="shared" si="11"/>
        <v>0.79151138716356106</v>
      </c>
      <c r="AQ19" s="153">
        <f t="shared" si="12"/>
        <v>0.87889092335861885</v>
      </c>
      <c r="AR19" s="149"/>
      <c r="AS19" s="129">
        <f t="shared" si="2"/>
        <v>1466.6</v>
      </c>
      <c r="AT19" s="128">
        <f t="shared" si="3"/>
        <v>17</v>
      </c>
      <c r="AU19" s="163"/>
      <c r="BA19" s="352"/>
      <c r="BJ19" s="141"/>
      <c r="BK19" s="1"/>
    </row>
    <row r="20" spans="1:64" ht="14.25" customHeight="1">
      <c r="A20" s="8"/>
      <c r="B20" s="24">
        <v>13</v>
      </c>
      <c r="C20" s="25" t="s">
        <v>47</v>
      </c>
      <c r="D20" s="26">
        <f t="shared" si="7"/>
        <v>39.550000000000011</v>
      </c>
      <c r="E20" s="37">
        <v>702</v>
      </c>
      <c r="F20" s="37"/>
      <c r="G20" s="37">
        <v>599</v>
      </c>
      <c r="H20" s="168">
        <v>911</v>
      </c>
      <c r="I20" s="52"/>
      <c r="J20" s="39"/>
      <c r="K20" s="39">
        <v>2</v>
      </c>
      <c r="L20" s="39">
        <v>5</v>
      </c>
      <c r="M20" s="39"/>
      <c r="N20" s="39">
        <v>1</v>
      </c>
      <c r="O20" s="39"/>
      <c r="P20" s="40">
        <f t="shared" si="5"/>
        <v>8</v>
      </c>
      <c r="Q20" s="42"/>
      <c r="R20" s="42">
        <v>8</v>
      </c>
      <c r="S20" s="42" t="s">
        <v>33</v>
      </c>
      <c r="T20" s="42">
        <v>1</v>
      </c>
      <c r="U20" s="42"/>
      <c r="V20" s="153">
        <f>E20/H20</f>
        <v>0.77058177826564211</v>
      </c>
      <c r="W20" s="153">
        <f t="shared" si="8"/>
        <v>0.85327635327635332</v>
      </c>
      <c r="X20" s="62"/>
      <c r="Y20" s="43">
        <v>762</v>
      </c>
      <c r="Z20" s="43"/>
      <c r="AA20" s="134">
        <v>672</v>
      </c>
      <c r="AB20" s="143">
        <v>966</v>
      </c>
      <c r="AC20" s="133"/>
      <c r="AD20" s="39">
        <v>1</v>
      </c>
      <c r="AE20" s="39">
        <v>2</v>
      </c>
      <c r="AF20" s="39">
        <v>4</v>
      </c>
      <c r="AG20" s="39">
        <v>1</v>
      </c>
      <c r="AH20" s="39">
        <v>1</v>
      </c>
      <c r="AI20" s="39"/>
      <c r="AJ20" s="40">
        <f t="shared" si="4"/>
        <v>9</v>
      </c>
      <c r="AK20" s="42"/>
      <c r="AL20" s="42">
        <v>6</v>
      </c>
      <c r="AM20" s="42" t="s">
        <v>33</v>
      </c>
      <c r="AN20" s="42">
        <v>1</v>
      </c>
      <c r="AO20" s="42">
        <v>2</v>
      </c>
      <c r="AP20" s="153">
        <f t="shared" si="11"/>
        <v>0.78881987577639756</v>
      </c>
      <c r="AQ20" s="153">
        <f t="shared" si="12"/>
        <v>0.88188976377952755</v>
      </c>
      <c r="AR20" s="149"/>
      <c r="AS20" s="129">
        <f t="shared" si="2"/>
        <v>1464</v>
      </c>
      <c r="AT20" s="128">
        <f t="shared" si="3"/>
        <v>17</v>
      </c>
      <c r="AU20" s="163"/>
      <c r="BA20" s="358" t="s">
        <v>48</v>
      </c>
    </row>
    <row r="21" spans="1:64" ht="14.25" customHeight="1">
      <c r="A21" s="8"/>
      <c r="B21" s="24">
        <v>14</v>
      </c>
      <c r="C21" s="25" t="s">
        <v>49</v>
      </c>
      <c r="D21" s="26">
        <f t="shared" si="7"/>
        <v>42.650000000000013</v>
      </c>
      <c r="E21" s="66"/>
      <c r="F21" s="66"/>
      <c r="G21" s="66"/>
      <c r="H21" s="66"/>
      <c r="I21" s="61"/>
      <c r="J21" s="59"/>
      <c r="K21" s="59"/>
      <c r="L21" s="59"/>
      <c r="M21" s="59"/>
      <c r="N21" s="59"/>
      <c r="O21" s="59"/>
      <c r="P21" s="59"/>
      <c r="Q21" s="59"/>
      <c r="R21" s="59"/>
      <c r="S21" s="59"/>
      <c r="T21" s="59"/>
      <c r="U21" s="59"/>
      <c r="V21" s="156"/>
      <c r="W21" s="156"/>
      <c r="X21" s="62"/>
      <c r="Y21" s="43">
        <v>762</v>
      </c>
      <c r="Z21" s="43"/>
      <c r="AA21" s="134">
        <v>672</v>
      </c>
      <c r="AB21" s="143">
        <v>966</v>
      </c>
      <c r="AC21" s="133"/>
      <c r="AD21" s="39">
        <v>1</v>
      </c>
      <c r="AE21" s="39">
        <v>2</v>
      </c>
      <c r="AF21" s="39">
        <v>4</v>
      </c>
      <c r="AG21" s="39">
        <v>1</v>
      </c>
      <c r="AH21" s="39">
        <v>1</v>
      </c>
      <c r="AI21" s="39"/>
      <c r="AJ21" s="40">
        <f t="shared" si="4"/>
        <v>9</v>
      </c>
      <c r="AK21" s="42"/>
      <c r="AL21" s="42">
        <v>6</v>
      </c>
      <c r="AM21" s="42" t="s">
        <v>33</v>
      </c>
      <c r="AN21" s="42">
        <v>1</v>
      </c>
      <c r="AO21" s="42">
        <v>1</v>
      </c>
      <c r="AP21" s="153">
        <f t="shared" si="11"/>
        <v>0.78881987577639756</v>
      </c>
      <c r="AQ21" s="153">
        <f t="shared" si="12"/>
        <v>0.88188976377952755</v>
      </c>
      <c r="AR21" s="149"/>
      <c r="AS21" s="129">
        <f t="shared" si="2"/>
        <v>762</v>
      </c>
      <c r="AT21" s="128">
        <f t="shared" si="3"/>
        <v>9</v>
      </c>
      <c r="AU21" s="163"/>
      <c r="BA21" s="351"/>
      <c r="BJ21" s="141"/>
    </row>
    <row r="22" spans="1:64" ht="14.25" customHeight="1">
      <c r="A22" s="8"/>
      <c r="B22" s="24">
        <v>15</v>
      </c>
      <c r="C22" s="25" t="s">
        <v>50</v>
      </c>
      <c r="D22" s="26">
        <f>D21+3.1</f>
        <v>45.750000000000014</v>
      </c>
      <c r="E22" s="68"/>
      <c r="F22" s="68"/>
      <c r="G22" s="68"/>
      <c r="H22" s="68"/>
      <c r="I22" s="67"/>
      <c r="J22" s="69"/>
      <c r="K22" s="69"/>
      <c r="L22" s="69"/>
      <c r="M22" s="69"/>
      <c r="N22" s="69"/>
      <c r="O22" s="69"/>
      <c r="P22" s="69"/>
      <c r="Q22" s="69"/>
      <c r="R22" s="69"/>
      <c r="S22" s="69"/>
      <c r="T22" s="69"/>
      <c r="U22" s="69"/>
      <c r="V22" s="159"/>
      <c r="W22" s="159"/>
      <c r="X22" s="62"/>
      <c r="Y22" s="43">
        <v>762</v>
      </c>
      <c r="Z22" s="43"/>
      <c r="AA22" s="134">
        <v>672</v>
      </c>
      <c r="AB22" s="143">
        <v>966</v>
      </c>
      <c r="AC22" s="133"/>
      <c r="AD22" s="39">
        <v>1</v>
      </c>
      <c r="AE22" s="39">
        <v>2</v>
      </c>
      <c r="AF22" s="39">
        <v>4</v>
      </c>
      <c r="AG22" s="39">
        <v>1</v>
      </c>
      <c r="AH22" s="39">
        <v>1</v>
      </c>
      <c r="AI22" s="39"/>
      <c r="AJ22" s="40">
        <f t="shared" si="4"/>
        <v>9</v>
      </c>
      <c r="AK22" s="42"/>
      <c r="AL22" s="42">
        <v>6</v>
      </c>
      <c r="AM22" s="42" t="s">
        <v>33</v>
      </c>
      <c r="AN22" s="42">
        <v>1</v>
      </c>
      <c r="AO22" s="42">
        <v>1</v>
      </c>
      <c r="AP22" s="153">
        <f t="shared" si="11"/>
        <v>0.78881987577639756</v>
      </c>
      <c r="AQ22" s="153">
        <f t="shared" si="12"/>
        <v>0.88188976377952755</v>
      </c>
      <c r="AR22" s="149"/>
      <c r="AS22" s="129">
        <f t="shared" si="2"/>
        <v>762</v>
      </c>
      <c r="AT22" s="128">
        <f t="shared" si="3"/>
        <v>9</v>
      </c>
      <c r="AU22" s="163"/>
      <c r="BA22" s="351"/>
    </row>
    <row r="23" spans="1:64" ht="14.25" customHeight="1">
      <c r="A23" s="8"/>
      <c r="B23" s="24">
        <v>16</v>
      </c>
      <c r="C23" s="25" t="s">
        <v>51</v>
      </c>
      <c r="D23" s="26">
        <f t="shared" ref="D23:D42" si="13">D22+3.1</f>
        <v>48.850000000000016</v>
      </c>
      <c r="E23" s="38"/>
      <c r="F23" s="38"/>
      <c r="G23" s="38"/>
      <c r="H23" s="38"/>
      <c r="I23" s="29"/>
      <c r="J23" s="28"/>
      <c r="K23" s="72"/>
      <c r="L23" s="29"/>
      <c r="M23" s="72"/>
      <c r="N23" s="29"/>
      <c r="O23" s="72"/>
      <c r="P23" s="29"/>
      <c r="Q23" s="72"/>
      <c r="R23" s="29"/>
      <c r="S23" s="72"/>
      <c r="T23" s="72"/>
      <c r="U23" s="72"/>
      <c r="V23" s="160"/>
      <c r="W23" s="160"/>
      <c r="X23" s="27"/>
      <c r="Y23" s="43">
        <v>762</v>
      </c>
      <c r="Z23" s="43"/>
      <c r="AA23" s="134">
        <v>672</v>
      </c>
      <c r="AB23" s="143">
        <v>966</v>
      </c>
      <c r="AC23" s="133"/>
      <c r="AD23" s="39">
        <v>1</v>
      </c>
      <c r="AE23" s="39">
        <v>2</v>
      </c>
      <c r="AF23" s="39">
        <v>4</v>
      </c>
      <c r="AG23" s="39">
        <v>1</v>
      </c>
      <c r="AH23" s="39">
        <v>1</v>
      </c>
      <c r="AI23" s="39"/>
      <c r="AJ23" s="40">
        <f t="shared" si="4"/>
        <v>9</v>
      </c>
      <c r="AK23" s="42"/>
      <c r="AL23" s="42">
        <v>6</v>
      </c>
      <c r="AM23" s="42" t="s">
        <v>33</v>
      </c>
      <c r="AN23" s="42">
        <v>1</v>
      </c>
      <c r="AO23" s="42">
        <v>1</v>
      </c>
      <c r="AP23" s="153">
        <f t="shared" si="11"/>
        <v>0.78881987577639756</v>
      </c>
      <c r="AQ23" s="153">
        <f t="shared" si="12"/>
        <v>0.88188976377952755</v>
      </c>
      <c r="AR23" s="149"/>
      <c r="AS23" s="129">
        <f t="shared" si="2"/>
        <v>762</v>
      </c>
      <c r="AT23" s="128">
        <f t="shared" si="3"/>
        <v>9</v>
      </c>
      <c r="AU23" s="163"/>
      <c r="BA23" s="351"/>
      <c r="BJ23" s="141"/>
    </row>
    <row r="24" spans="1:64" ht="14.25" customHeight="1">
      <c r="A24" s="8"/>
      <c r="B24" s="24">
        <v>17</v>
      </c>
      <c r="C24" s="25" t="s">
        <v>52</v>
      </c>
      <c r="D24" s="26">
        <f t="shared" si="13"/>
        <v>51.950000000000017</v>
      </c>
      <c r="E24" s="68"/>
      <c r="F24" s="68"/>
      <c r="G24" s="71"/>
      <c r="H24" s="71"/>
      <c r="I24" s="71"/>
      <c r="J24" s="69"/>
      <c r="K24" s="69"/>
      <c r="L24" s="69"/>
      <c r="M24" s="69"/>
      <c r="N24" s="69"/>
      <c r="O24" s="69"/>
      <c r="P24" s="69"/>
      <c r="Q24" s="69"/>
      <c r="R24" s="69"/>
      <c r="S24" s="69"/>
      <c r="T24" s="69"/>
      <c r="U24" s="69"/>
      <c r="V24" s="159"/>
      <c r="W24" s="159"/>
      <c r="X24" s="162"/>
      <c r="Y24" s="43">
        <v>762</v>
      </c>
      <c r="Z24" s="43"/>
      <c r="AA24" s="134">
        <v>672</v>
      </c>
      <c r="AB24" s="143">
        <v>966</v>
      </c>
      <c r="AC24" s="133"/>
      <c r="AD24" s="39">
        <v>1</v>
      </c>
      <c r="AE24" s="39">
        <v>2</v>
      </c>
      <c r="AF24" s="39">
        <v>4</v>
      </c>
      <c r="AG24" s="39">
        <v>1</v>
      </c>
      <c r="AH24" s="39">
        <v>1</v>
      </c>
      <c r="AI24" s="39"/>
      <c r="AJ24" s="40">
        <f t="shared" si="4"/>
        <v>9</v>
      </c>
      <c r="AK24" s="42"/>
      <c r="AL24" s="42">
        <v>6</v>
      </c>
      <c r="AM24" s="42" t="s">
        <v>33</v>
      </c>
      <c r="AN24" s="42">
        <v>1</v>
      </c>
      <c r="AO24" s="42">
        <v>1</v>
      </c>
      <c r="AP24" s="153">
        <f t="shared" si="11"/>
        <v>0.78881987577639756</v>
      </c>
      <c r="AQ24" s="153">
        <f t="shared" si="12"/>
        <v>0.88188976377952755</v>
      </c>
      <c r="AR24" s="149"/>
      <c r="AS24" s="129">
        <f t="shared" si="2"/>
        <v>762</v>
      </c>
      <c r="AT24" s="128">
        <f t="shared" si="3"/>
        <v>9</v>
      </c>
      <c r="AU24" s="163"/>
      <c r="BA24" s="351"/>
    </row>
    <row r="25" spans="1:64" ht="14.25" customHeight="1">
      <c r="A25" s="8"/>
      <c r="B25" s="24">
        <v>18</v>
      </c>
      <c r="C25" s="25" t="s">
        <v>53</v>
      </c>
      <c r="D25" s="26">
        <f t="shared" si="13"/>
        <v>55.050000000000018</v>
      </c>
      <c r="E25" s="68"/>
      <c r="F25" s="68"/>
      <c r="G25" s="71"/>
      <c r="H25" s="71"/>
      <c r="I25" s="71"/>
      <c r="J25" s="69"/>
      <c r="K25" s="69"/>
      <c r="L25" s="69"/>
      <c r="M25" s="69"/>
      <c r="N25" s="69"/>
      <c r="O25" s="69"/>
      <c r="P25" s="69"/>
      <c r="Q25" s="69"/>
      <c r="R25" s="69"/>
      <c r="S25" s="69"/>
      <c r="T25" s="69"/>
      <c r="U25" s="69"/>
      <c r="V25" s="159"/>
      <c r="W25" s="159"/>
      <c r="X25" s="162"/>
      <c r="Y25" s="43">
        <v>762</v>
      </c>
      <c r="Z25" s="43"/>
      <c r="AA25" s="134">
        <v>672</v>
      </c>
      <c r="AB25" s="143">
        <v>966</v>
      </c>
      <c r="AC25" s="133"/>
      <c r="AD25" s="39">
        <v>1</v>
      </c>
      <c r="AE25" s="39">
        <v>2</v>
      </c>
      <c r="AF25" s="39">
        <v>4</v>
      </c>
      <c r="AG25" s="39">
        <v>1</v>
      </c>
      <c r="AH25" s="39">
        <v>1</v>
      </c>
      <c r="AI25" s="39"/>
      <c r="AJ25" s="40">
        <f t="shared" si="4"/>
        <v>9</v>
      </c>
      <c r="AK25" s="42"/>
      <c r="AL25" s="42">
        <v>6</v>
      </c>
      <c r="AM25" s="42" t="s">
        <v>33</v>
      </c>
      <c r="AN25" s="42">
        <v>1</v>
      </c>
      <c r="AO25" s="42">
        <v>1</v>
      </c>
      <c r="AP25" s="153">
        <f t="shared" si="11"/>
        <v>0.78881987577639756</v>
      </c>
      <c r="AQ25" s="153">
        <f t="shared" si="12"/>
        <v>0.88188976377952755</v>
      </c>
      <c r="AR25" s="149"/>
      <c r="AS25" s="129">
        <f t="shared" si="2"/>
        <v>762</v>
      </c>
      <c r="AT25" s="128">
        <f t="shared" si="3"/>
        <v>9</v>
      </c>
      <c r="AU25" s="163"/>
      <c r="BA25" s="351"/>
    </row>
    <row r="26" spans="1:64">
      <c r="A26" s="8"/>
      <c r="B26" s="24">
        <v>19</v>
      </c>
      <c r="C26" s="25" t="s">
        <v>54</v>
      </c>
      <c r="D26" s="26">
        <f t="shared" si="13"/>
        <v>58.15000000000002</v>
      </c>
      <c r="E26" s="68"/>
      <c r="F26" s="68"/>
      <c r="G26" s="71"/>
      <c r="H26" s="71"/>
      <c r="I26" s="71"/>
      <c r="J26" s="69"/>
      <c r="K26" s="69"/>
      <c r="L26" s="69"/>
      <c r="M26" s="69"/>
      <c r="N26" s="69"/>
      <c r="O26" s="69"/>
      <c r="P26" s="69"/>
      <c r="Q26" s="69"/>
      <c r="R26" s="69"/>
      <c r="S26" s="69"/>
      <c r="T26" s="69"/>
      <c r="U26" s="69"/>
      <c r="V26" s="159"/>
      <c r="W26" s="159"/>
      <c r="X26" s="162"/>
      <c r="Y26" s="43">
        <v>762</v>
      </c>
      <c r="Z26" s="43"/>
      <c r="AA26" s="134">
        <v>672</v>
      </c>
      <c r="AB26" s="143">
        <v>966</v>
      </c>
      <c r="AC26" s="133"/>
      <c r="AD26" s="39">
        <v>1</v>
      </c>
      <c r="AE26" s="39">
        <v>2</v>
      </c>
      <c r="AF26" s="39">
        <v>4</v>
      </c>
      <c r="AG26" s="39">
        <v>1</v>
      </c>
      <c r="AH26" s="39">
        <v>1</v>
      </c>
      <c r="AI26" s="39"/>
      <c r="AJ26" s="40">
        <f t="shared" si="4"/>
        <v>9</v>
      </c>
      <c r="AK26" s="42"/>
      <c r="AL26" s="42">
        <v>6</v>
      </c>
      <c r="AM26" s="42" t="s">
        <v>33</v>
      </c>
      <c r="AN26" s="42">
        <v>1</v>
      </c>
      <c r="AO26" s="42">
        <v>1</v>
      </c>
      <c r="AP26" s="153">
        <f t="shared" si="11"/>
        <v>0.78881987577639756</v>
      </c>
      <c r="AQ26" s="153">
        <f t="shared" si="12"/>
        <v>0.88188976377952755</v>
      </c>
      <c r="AR26" s="149"/>
      <c r="AS26" s="129">
        <f t="shared" si="2"/>
        <v>762</v>
      </c>
      <c r="AT26" s="128">
        <f t="shared" si="3"/>
        <v>9</v>
      </c>
      <c r="AU26" s="163"/>
      <c r="BA26" s="351"/>
    </row>
    <row r="27" spans="1:64">
      <c r="A27" s="8"/>
      <c r="B27" s="24">
        <v>20</v>
      </c>
      <c r="C27" s="25" t="s">
        <v>55</v>
      </c>
      <c r="D27" s="26">
        <f t="shared" si="13"/>
        <v>61.250000000000021</v>
      </c>
      <c r="E27" s="68"/>
      <c r="F27" s="68"/>
      <c r="G27" s="71"/>
      <c r="H27" s="71"/>
      <c r="I27" s="71"/>
      <c r="J27" s="69"/>
      <c r="K27" s="69"/>
      <c r="L27" s="69"/>
      <c r="M27" s="69"/>
      <c r="N27" s="69"/>
      <c r="O27" s="69"/>
      <c r="P27" s="69"/>
      <c r="Q27" s="69"/>
      <c r="R27" s="69"/>
      <c r="S27" s="69"/>
      <c r="T27" s="69"/>
      <c r="U27" s="69"/>
      <c r="V27" s="159"/>
      <c r="W27" s="159"/>
      <c r="X27" s="162"/>
      <c r="Y27" s="43">
        <v>762</v>
      </c>
      <c r="Z27" s="43"/>
      <c r="AA27" s="134">
        <v>672</v>
      </c>
      <c r="AB27" s="143">
        <v>966</v>
      </c>
      <c r="AC27" s="133"/>
      <c r="AD27" s="39">
        <v>1</v>
      </c>
      <c r="AE27" s="39">
        <v>2</v>
      </c>
      <c r="AF27" s="39">
        <v>4</v>
      </c>
      <c r="AG27" s="39">
        <v>1</v>
      </c>
      <c r="AH27" s="39">
        <v>1</v>
      </c>
      <c r="AI27" s="39"/>
      <c r="AJ27" s="40">
        <f t="shared" si="4"/>
        <v>9</v>
      </c>
      <c r="AK27" s="42"/>
      <c r="AL27" s="42">
        <v>6</v>
      </c>
      <c r="AM27" s="42" t="s">
        <v>33</v>
      </c>
      <c r="AN27" s="42">
        <v>1</v>
      </c>
      <c r="AO27" s="42">
        <v>1</v>
      </c>
      <c r="AP27" s="153">
        <f t="shared" si="11"/>
        <v>0.78881987577639756</v>
      </c>
      <c r="AQ27" s="153">
        <f t="shared" si="12"/>
        <v>0.88188976377952755</v>
      </c>
      <c r="AR27" s="149"/>
      <c r="AS27" s="129">
        <f t="shared" si="2"/>
        <v>762</v>
      </c>
      <c r="AT27" s="128">
        <f t="shared" si="3"/>
        <v>9</v>
      </c>
      <c r="AU27" s="163"/>
      <c r="BA27" s="351"/>
    </row>
    <row r="28" spans="1:64">
      <c r="A28" s="8"/>
      <c r="B28" s="24">
        <v>21</v>
      </c>
      <c r="C28" s="25" t="s">
        <v>56</v>
      </c>
      <c r="D28" s="26">
        <f t="shared" si="13"/>
        <v>64.350000000000023</v>
      </c>
      <c r="E28" s="68"/>
      <c r="F28" s="68"/>
      <c r="G28" s="71"/>
      <c r="H28" s="71"/>
      <c r="I28" s="71"/>
      <c r="J28" s="69"/>
      <c r="K28" s="69"/>
      <c r="L28" s="69"/>
      <c r="M28" s="69"/>
      <c r="N28" s="69"/>
      <c r="O28" s="69"/>
      <c r="P28" s="69"/>
      <c r="Q28" s="69"/>
      <c r="R28" s="69"/>
      <c r="S28" s="69"/>
      <c r="T28" s="69"/>
      <c r="U28" s="69"/>
      <c r="V28" s="159"/>
      <c r="W28" s="159"/>
      <c r="X28" s="162"/>
      <c r="Y28" s="43">
        <v>762</v>
      </c>
      <c r="Z28" s="43"/>
      <c r="AA28" s="134">
        <v>672</v>
      </c>
      <c r="AB28" s="143">
        <v>966</v>
      </c>
      <c r="AC28" s="133"/>
      <c r="AD28" s="39">
        <v>1</v>
      </c>
      <c r="AE28" s="39">
        <v>2</v>
      </c>
      <c r="AF28" s="39">
        <v>4</v>
      </c>
      <c r="AG28" s="39">
        <v>1</v>
      </c>
      <c r="AH28" s="39">
        <v>1</v>
      </c>
      <c r="AI28" s="39"/>
      <c r="AJ28" s="40">
        <f t="shared" si="4"/>
        <v>9</v>
      </c>
      <c r="AK28" s="42"/>
      <c r="AL28" s="42">
        <v>6</v>
      </c>
      <c r="AM28" s="42" t="s">
        <v>33</v>
      </c>
      <c r="AN28" s="42">
        <v>1</v>
      </c>
      <c r="AO28" s="42">
        <v>1</v>
      </c>
      <c r="AP28" s="153">
        <f t="shared" si="11"/>
        <v>0.78881987577639756</v>
      </c>
      <c r="AQ28" s="153">
        <f t="shared" si="12"/>
        <v>0.88188976377952755</v>
      </c>
      <c r="AR28" s="149"/>
      <c r="AS28" s="129">
        <f t="shared" si="2"/>
        <v>762</v>
      </c>
      <c r="AT28" s="128">
        <f t="shared" si="3"/>
        <v>9</v>
      </c>
      <c r="AU28" s="163"/>
      <c r="BA28" s="351"/>
    </row>
    <row r="29" spans="1:64">
      <c r="A29" s="8"/>
      <c r="B29" s="24">
        <v>22</v>
      </c>
      <c r="C29" s="25" t="s">
        <v>57</v>
      </c>
      <c r="D29" s="26">
        <f t="shared" si="13"/>
        <v>67.450000000000017</v>
      </c>
      <c r="E29" s="68"/>
      <c r="F29" s="68"/>
      <c r="G29" s="71"/>
      <c r="H29" s="71"/>
      <c r="I29" s="71"/>
      <c r="J29" s="69"/>
      <c r="K29" s="69"/>
      <c r="L29" s="69"/>
      <c r="M29" s="69"/>
      <c r="N29" s="69"/>
      <c r="O29" s="69"/>
      <c r="P29" s="69"/>
      <c r="R29" s="69"/>
      <c r="S29" s="69"/>
      <c r="T29" s="69"/>
      <c r="U29" s="69"/>
      <c r="V29" s="159"/>
      <c r="W29" s="159"/>
      <c r="X29" s="162"/>
      <c r="Y29" s="43">
        <v>762</v>
      </c>
      <c r="Z29" s="43"/>
      <c r="AA29" s="134">
        <v>672</v>
      </c>
      <c r="AB29" s="143">
        <v>966</v>
      </c>
      <c r="AC29" s="133"/>
      <c r="AD29" s="39">
        <v>1</v>
      </c>
      <c r="AE29" s="39">
        <v>2</v>
      </c>
      <c r="AF29" s="39">
        <v>4</v>
      </c>
      <c r="AG29" s="39">
        <v>1</v>
      </c>
      <c r="AH29" s="39">
        <v>1</v>
      </c>
      <c r="AI29" s="39"/>
      <c r="AJ29" s="40">
        <f t="shared" si="4"/>
        <v>9</v>
      </c>
      <c r="AK29" s="42"/>
      <c r="AL29" s="42">
        <v>6</v>
      </c>
      <c r="AM29" s="42" t="s">
        <v>33</v>
      </c>
      <c r="AN29" s="42">
        <v>1</v>
      </c>
      <c r="AO29" s="42">
        <v>1</v>
      </c>
      <c r="AP29" s="153">
        <f t="shared" si="11"/>
        <v>0.78881987577639756</v>
      </c>
      <c r="AQ29" s="153">
        <f t="shared" si="12"/>
        <v>0.88188976377952755</v>
      </c>
      <c r="AR29" s="149"/>
      <c r="AS29" s="129">
        <f t="shared" si="2"/>
        <v>762</v>
      </c>
      <c r="AT29" s="128">
        <f t="shared" si="3"/>
        <v>9</v>
      </c>
      <c r="AU29" s="163"/>
      <c r="BA29" s="351"/>
      <c r="BC29" s="161" t="s">
        <v>58</v>
      </c>
      <c r="BD29" s="161"/>
      <c r="BE29" s="353">
        <f>SUM(Y12:Y41)</f>
        <v>21306.200000000004</v>
      </c>
      <c r="BF29" s="353"/>
      <c r="BG29" s="353"/>
      <c r="BJ29" s="353">
        <f>SUM(E12:E42)</f>
        <v>6301.5</v>
      </c>
      <c r="BK29" s="353"/>
      <c r="BL29" s="353"/>
    </row>
    <row r="30" spans="1:64">
      <c r="A30" s="8"/>
      <c r="B30" s="24">
        <v>23</v>
      </c>
      <c r="C30" s="25" t="s">
        <v>59</v>
      </c>
      <c r="D30" s="26">
        <f t="shared" si="13"/>
        <v>70.550000000000011</v>
      </c>
      <c r="E30" s="68"/>
      <c r="F30" s="68"/>
      <c r="G30" s="71"/>
      <c r="H30" s="71"/>
      <c r="I30" s="71"/>
      <c r="J30" s="69"/>
      <c r="K30" s="69"/>
      <c r="L30" s="69"/>
      <c r="M30" s="69"/>
      <c r="N30" s="69"/>
      <c r="O30" s="69"/>
      <c r="P30" s="69"/>
      <c r="Q30" s="69"/>
      <c r="R30" s="69"/>
      <c r="S30" s="69"/>
      <c r="T30" s="69"/>
      <c r="U30" s="69"/>
      <c r="V30" s="159"/>
      <c r="W30" s="159"/>
      <c r="X30" s="162"/>
      <c r="Y30" s="43">
        <v>762</v>
      </c>
      <c r="Z30" s="43"/>
      <c r="AA30" s="134">
        <v>672</v>
      </c>
      <c r="AB30" s="143">
        <v>966</v>
      </c>
      <c r="AC30" s="133"/>
      <c r="AD30" s="39">
        <v>1</v>
      </c>
      <c r="AE30" s="39">
        <v>2</v>
      </c>
      <c r="AF30" s="39">
        <v>4</v>
      </c>
      <c r="AG30" s="39">
        <v>1</v>
      </c>
      <c r="AH30" s="39">
        <v>1</v>
      </c>
      <c r="AI30" s="39"/>
      <c r="AJ30" s="40">
        <f t="shared" si="4"/>
        <v>9</v>
      </c>
      <c r="AK30" s="42"/>
      <c r="AL30" s="42">
        <v>6</v>
      </c>
      <c r="AM30" s="42" t="s">
        <v>33</v>
      </c>
      <c r="AN30" s="42">
        <v>1</v>
      </c>
      <c r="AO30" s="42">
        <v>1</v>
      </c>
      <c r="AP30" s="153">
        <f t="shared" si="11"/>
        <v>0.78881987577639756</v>
      </c>
      <c r="AQ30" s="153">
        <f t="shared" si="12"/>
        <v>0.88188976377952755</v>
      </c>
      <c r="AR30" s="149"/>
      <c r="AS30" s="129">
        <f t="shared" si="2"/>
        <v>762</v>
      </c>
      <c r="AT30" s="128">
        <f t="shared" si="3"/>
        <v>9</v>
      </c>
      <c r="AU30" s="163"/>
      <c r="BA30" s="351"/>
      <c r="BE30" s="354"/>
      <c r="BF30" s="354"/>
      <c r="BG30" s="354"/>
      <c r="BJ30" s="354"/>
      <c r="BK30" s="354"/>
      <c r="BL30" s="354"/>
    </row>
    <row r="31" spans="1:64">
      <c r="A31" s="8"/>
      <c r="B31" s="24">
        <v>24</v>
      </c>
      <c r="C31" s="25" t="s">
        <v>60</v>
      </c>
      <c r="D31" s="26">
        <f t="shared" si="13"/>
        <v>73.650000000000006</v>
      </c>
      <c r="E31" s="68"/>
      <c r="F31" s="68"/>
      <c r="G31" s="71"/>
      <c r="H31" s="71"/>
      <c r="I31" s="71"/>
      <c r="J31" s="69"/>
      <c r="K31" s="69"/>
      <c r="L31" s="69"/>
      <c r="M31" s="69"/>
      <c r="N31" s="69"/>
      <c r="O31" s="69"/>
      <c r="P31" s="69"/>
      <c r="Q31" s="69"/>
      <c r="R31" s="69"/>
      <c r="S31" s="69"/>
      <c r="T31" s="69"/>
      <c r="U31" s="69"/>
      <c r="V31" s="159"/>
      <c r="W31" s="159"/>
      <c r="X31" s="162"/>
      <c r="Y31" s="43">
        <v>762</v>
      </c>
      <c r="Z31" s="43"/>
      <c r="AA31" s="134">
        <v>672</v>
      </c>
      <c r="AB31" s="143">
        <v>966</v>
      </c>
      <c r="AC31" s="133"/>
      <c r="AD31" s="39">
        <v>1</v>
      </c>
      <c r="AE31" s="39">
        <v>2</v>
      </c>
      <c r="AF31" s="39">
        <v>4</v>
      </c>
      <c r="AG31" s="39">
        <v>1</v>
      </c>
      <c r="AH31" s="39">
        <v>1</v>
      </c>
      <c r="AI31" s="39"/>
      <c r="AJ31" s="40">
        <f t="shared" si="4"/>
        <v>9</v>
      </c>
      <c r="AK31" s="42"/>
      <c r="AL31" s="42">
        <v>6</v>
      </c>
      <c r="AM31" s="42" t="s">
        <v>33</v>
      </c>
      <c r="AN31" s="42">
        <v>1</v>
      </c>
      <c r="AO31" s="42">
        <v>1</v>
      </c>
      <c r="AP31" s="153">
        <f t="shared" si="11"/>
        <v>0.78881987577639756</v>
      </c>
      <c r="AQ31" s="153">
        <f t="shared" si="12"/>
        <v>0.88188976377952755</v>
      </c>
      <c r="AR31" s="149"/>
      <c r="AS31" s="129">
        <f t="shared" si="2"/>
        <v>762</v>
      </c>
      <c r="AT31" s="128">
        <f t="shared" si="3"/>
        <v>9</v>
      </c>
      <c r="AU31" s="163"/>
      <c r="BA31" s="351"/>
      <c r="BE31" s="354"/>
      <c r="BF31" s="354"/>
      <c r="BG31" s="354"/>
      <c r="BJ31" s="354"/>
      <c r="BK31" s="354"/>
      <c r="BL31" s="354"/>
    </row>
    <row r="32" spans="1:64">
      <c r="A32" s="8"/>
      <c r="B32" s="24">
        <v>25</v>
      </c>
      <c r="C32" s="25" t="s">
        <v>61</v>
      </c>
      <c r="D32" s="26">
        <f t="shared" si="13"/>
        <v>76.75</v>
      </c>
      <c r="E32" s="68"/>
      <c r="F32" s="68"/>
      <c r="G32" s="71"/>
      <c r="H32" s="71"/>
      <c r="I32" s="71"/>
      <c r="J32" s="69"/>
      <c r="K32" s="69"/>
      <c r="L32" s="69"/>
      <c r="M32" s="69"/>
      <c r="N32" s="69"/>
      <c r="O32" s="69"/>
      <c r="P32" s="69"/>
      <c r="Q32" s="69"/>
      <c r="R32" s="69"/>
      <c r="S32" s="69"/>
      <c r="T32" s="69"/>
      <c r="U32" s="69"/>
      <c r="V32" s="159"/>
      <c r="W32" s="159"/>
      <c r="X32" s="162"/>
      <c r="Y32" s="43">
        <v>762</v>
      </c>
      <c r="Z32" s="43"/>
      <c r="AA32" s="134">
        <v>672</v>
      </c>
      <c r="AB32" s="143">
        <v>966</v>
      </c>
      <c r="AC32" s="133"/>
      <c r="AD32" s="39">
        <v>1</v>
      </c>
      <c r="AE32" s="39">
        <v>2</v>
      </c>
      <c r="AF32" s="39">
        <v>4</v>
      </c>
      <c r="AG32" s="39">
        <v>1</v>
      </c>
      <c r="AH32" s="39">
        <v>1</v>
      </c>
      <c r="AI32" s="39"/>
      <c r="AJ32" s="40">
        <f t="shared" si="4"/>
        <v>9</v>
      </c>
      <c r="AK32" s="42"/>
      <c r="AL32" s="42">
        <v>6</v>
      </c>
      <c r="AM32" s="42" t="s">
        <v>33</v>
      </c>
      <c r="AN32" s="42">
        <v>1</v>
      </c>
      <c r="AO32" s="42">
        <v>1</v>
      </c>
      <c r="AP32" s="153">
        <f t="shared" si="11"/>
        <v>0.78881987577639756</v>
      </c>
      <c r="AQ32" s="153">
        <f t="shared" si="12"/>
        <v>0.88188976377952755</v>
      </c>
      <c r="AR32" s="149"/>
      <c r="AS32" s="129">
        <f t="shared" si="2"/>
        <v>762</v>
      </c>
      <c r="AT32" s="128">
        <f t="shared" si="3"/>
        <v>9</v>
      </c>
      <c r="AU32" s="163"/>
      <c r="BA32" s="351"/>
      <c r="BE32" s="353">
        <f>SUM(AA12:AA43)</f>
        <v>18640.2</v>
      </c>
      <c r="BF32" s="353"/>
      <c r="BG32" s="353"/>
      <c r="BJ32" s="353">
        <f>SUM(G12:G43)</f>
        <v>5369</v>
      </c>
      <c r="BK32" s="353"/>
      <c r="BL32" s="353"/>
    </row>
    <row r="33" spans="1:64">
      <c r="A33" s="8"/>
      <c r="B33" s="24">
        <v>26</v>
      </c>
      <c r="C33" s="25" t="s">
        <v>62</v>
      </c>
      <c r="D33" s="26">
        <f t="shared" si="13"/>
        <v>79.849999999999994</v>
      </c>
      <c r="E33" s="68"/>
      <c r="F33" s="68"/>
      <c r="G33" s="71"/>
      <c r="H33" s="71"/>
      <c r="I33" s="71"/>
      <c r="J33" s="69"/>
      <c r="K33" s="69"/>
      <c r="L33" s="69"/>
      <c r="M33" s="69"/>
      <c r="N33" s="69"/>
      <c r="O33" s="69"/>
      <c r="P33" s="69"/>
      <c r="Q33" s="69"/>
      <c r="R33" s="69"/>
      <c r="S33" s="69"/>
      <c r="T33" s="69"/>
      <c r="U33" s="69"/>
      <c r="V33" s="159"/>
      <c r="W33" s="159"/>
      <c r="X33" s="162"/>
      <c r="Y33" s="43">
        <v>762</v>
      </c>
      <c r="Z33" s="43"/>
      <c r="AA33" s="134">
        <v>672</v>
      </c>
      <c r="AB33" s="143">
        <v>966</v>
      </c>
      <c r="AC33" s="133"/>
      <c r="AD33" s="39">
        <v>1</v>
      </c>
      <c r="AE33" s="39">
        <v>2</v>
      </c>
      <c r="AF33" s="39">
        <v>4</v>
      </c>
      <c r="AG33" s="39">
        <v>1</v>
      </c>
      <c r="AH33" s="39">
        <v>1</v>
      </c>
      <c r="AI33" s="39"/>
      <c r="AJ33" s="40">
        <f t="shared" si="4"/>
        <v>9</v>
      </c>
      <c r="AK33" s="42"/>
      <c r="AL33" s="42">
        <v>6</v>
      </c>
      <c r="AM33" s="42" t="s">
        <v>33</v>
      </c>
      <c r="AN33" s="42">
        <v>1</v>
      </c>
      <c r="AO33" s="42">
        <v>1</v>
      </c>
      <c r="AP33" s="153">
        <f t="shared" si="11"/>
        <v>0.78881987577639756</v>
      </c>
      <c r="AQ33" s="153">
        <f t="shared" si="12"/>
        <v>0.88188976377952755</v>
      </c>
      <c r="AR33" s="149"/>
      <c r="AS33" s="129">
        <f t="shared" si="2"/>
        <v>762</v>
      </c>
      <c r="AT33" s="128">
        <f t="shared" si="3"/>
        <v>9</v>
      </c>
      <c r="AU33" s="163"/>
      <c r="BA33" s="351"/>
    </row>
    <row r="34" spans="1:64">
      <c r="A34" s="8"/>
      <c r="B34" s="24">
        <v>27</v>
      </c>
      <c r="C34" s="25" t="s">
        <v>63</v>
      </c>
      <c r="D34" s="26">
        <f t="shared" si="13"/>
        <v>82.949999999999989</v>
      </c>
      <c r="E34" s="68"/>
      <c r="F34" s="68"/>
      <c r="G34" s="71"/>
      <c r="H34" s="71"/>
      <c r="I34" s="71"/>
      <c r="J34" s="69"/>
      <c r="K34" s="69"/>
      <c r="L34" s="69"/>
      <c r="M34" s="69"/>
      <c r="N34" s="69"/>
      <c r="O34" s="69"/>
      <c r="P34" s="69"/>
      <c r="Q34" s="69"/>
      <c r="R34" s="69"/>
      <c r="S34" s="69"/>
      <c r="T34" s="69"/>
      <c r="U34" s="69"/>
      <c r="V34" s="159"/>
      <c r="W34" s="159"/>
      <c r="X34" s="162"/>
      <c r="Y34" s="43">
        <v>762</v>
      </c>
      <c r="Z34" s="43"/>
      <c r="AA34" s="134">
        <v>672</v>
      </c>
      <c r="AB34" s="143">
        <v>966</v>
      </c>
      <c r="AC34" s="133"/>
      <c r="AD34" s="39">
        <v>1</v>
      </c>
      <c r="AE34" s="39">
        <v>2</v>
      </c>
      <c r="AF34" s="39">
        <v>4</v>
      </c>
      <c r="AG34" s="39">
        <v>1</v>
      </c>
      <c r="AH34" s="39">
        <v>1</v>
      </c>
      <c r="AI34" s="39"/>
      <c r="AJ34" s="40">
        <f t="shared" si="4"/>
        <v>9</v>
      </c>
      <c r="AK34" s="42"/>
      <c r="AL34" s="42">
        <v>6</v>
      </c>
      <c r="AM34" s="42" t="s">
        <v>33</v>
      </c>
      <c r="AN34" s="42">
        <v>1</v>
      </c>
      <c r="AO34" s="42">
        <v>1</v>
      </c>
      <c r="AP34" s="153">
        <f t="shared" si="11"/>
        <v>0.78881987577639756</v>
      </c>
      <c r="AQ34" s="153">
        <f t="shared" si="12"/>
        <v>0.88188976377952755</v>
      </c>
      <c r="AR34" s="149"/>
      <c r="AS34" s="129">
        <f t="shared" si="2"/>
        <v>762</v>
      </c>
      <c r="AT34" s="128">
        <f t="shared" si="3"/>
        <v>9</v>
      </c>
      <c r="AU34" s="163"/>
      <c r="BA34" s="351"/>
      <c r="BE34" s="353">
        <f>SUM(AB12:AB43)</f>
        <v>27337.4</v>
      </c>
      <c r="BF34" s="353"/>
      <c r="BG34" s="353"/>
      <c r="BJ34" s="353">
        <f>SUM(H12:H42)</f>
        <v>8199</v>
      </c>
      <c r="BK34" s="353"/>
      <c r="BL34" s="353"/>
    </row>
    <row r="35" spans="1:64">
      <c r="A35" s="8"/>
      <c r="B35" s="24">
        <v>28</v>
      </c>
      <c r="C35" s="25" t="s">
        <v>64</v>
      </c>
      <c r="D35" s="26">
        <f t="shared" si="13"/>
        <v>86.049999999999983</v>
      </c>
      <c r="E35" s="68"/>
      <c r="F35" s="68"/>
      <c r="G35" s="71"/>
      <c r="H35" s="71"/>
      <c r="I35" s="71"/>
      <c r="J35" s="69"/>
      <c r="K35" s="69"/>
      <c r="L35" s="69"/>
      <c r="M35" s="69"/>
      <c r="N35" s="69"/>
      <c r="O35" s="69"/>
      <c r="P35" s="69"/>
      <c r="Q35" s="69"/>
      <c r="R35" s="69"/>
      <c r="S35" s="69"/>
      <c r="T35" s="69"/>
      <c r="U35" s="69"/>
      <c r="V35" s="159"/>
      <c r="W35" s="159"/>
      <c r="X35" s="162"/>
      <c r="Y35" s="43">
        <v>762</v>
      </c>
      <c r="Z35" s="43"/>
      <c r="AA35" s="134">
        <v>672</v>
      </c>
      <c r="AB35" s="143">
        <v>966</v>
      </c>
      <c r="AC35" s="133"/>
      <c r="AD35" s="39">
        <v>1</v>
      </c>
      <c r="AE35" s="39">
        <v>2</v>
      </c>
      <c r="AF35" s="39">
        <v>4</v>
      </c>
      <c r="AG35" s="39">
        <v>1</v>
      </c>
      <c r="AH35" s="39">
        <v>1</v>
      </c>
      <c r="AI35" s="39"/>
      <c r="AJ35" s="40">
        <f t="shared" si="4"/>
        <v>9</v>
      </c>
      <c r="AK35" s="42"/>
      <c r="AL35" s="42">
        <v>6</v>
      </c>
      <c r="AM35" s="42" t="s">
        <v>33</v>
      </c>
      <c r="AN35" s="42">
        <v>1</v>
      </c>
      <c r="AO35" s="42">
        <v>1</v>
      </c>
      <c r="AP35" s="153">
        <f t="shared" si="11"/>
        <v>0.78881987577639756</v>
      </c>
      <c r="AQ35" s="153">
        <f t="shared" si="12"/>
        <v>0.88188976377952755</v>
      </c>
      <c r="AR35" s="149"/>
      <c r="AS35" s="129">
        <f t="shared" si="2"/>
        <v>762</v>
      </c>
      <c r="AT35" s="128">
        <f t="shared" si="3"/>
        <v>9</v>
      </c>
      <c r="AU35" s="163"/>
      <c r="BA35" s="351"/>
    </row>
    <row r="36" spans="1:64">
      <c r="A36" s="8"/>
      <c r="B36" s="24">
        <v>29</v>
      </c>
      <c r="C36" s="25" t="s">
        <v>65</v>
      </c>
      <c r="D36" s="26">
        <f t="shared" si="13"/>
        <v>89.149999999999977</v>
      </c>
      <c r="E36" s="68"/>
      <c r="F36" s="68"/>
      <c r="G36" s="71"/>
      <c r="H36" s="71"/>
      <c r="I36" s="71"/>
      <c r="J36" s="69"/>
      <c r="K36" s="69"/>
      <c r="L36" s="69"/>
      <c r="M36" s="69"/>
      <c r="N36" s="69"/>
      <c r="O36" s="69"/>
      <c r="P36" s="69"/>
      <c r="Q36" s="69"/>
      <c r="R36" s="69"/>
      <c r="S36" s="69"/>
      <c r="T36" s="69"/>
      <c r="U36" s="69"/>
      <c r="V36" s="159"/>
      <c r="W36" s="159"/>
      <c r="X36" s="162"/>
      <c r="Y36" s="43">
        <v>762</v>
      </c>
      <c r="Z36" s="43"/>
      <c r="AA36" s="134">
        <v>672</v>
      </c>
      <c r="AB36" s="143">
        <v>966</v>
      </c>
      <c r="AC36" s="133"/>
      <c r="AD36" s="39">
        <v>1</v>
      </c>
      <c r="AE36" s="39">
        <v>2</v>
      </c>
      <c r="AF36" s="39">
        <v>4</v>
      </c>
      <c r="AG36" s="39">
        <v>1</v>
      </c>
      <c r="AH36" s="39">
        <v>1</v>
      </c>
      <c r="AI36" s="39"/>
      <c r="AJ36" s="40">
        <f t="shared" ref="AJ36" si="14">SUM(AC36:AI36)</f>
        <v>9</v>
      </c>
      <c r="AK36" s="42"/>
      <c r="AL36" s="42">
        <v>6</v>
      </c>
      <c r="AM36" s="42" t="s">
        <v>33</v>
      </c>
      <c r="AN36" s="42">
        <v>1</v>
      </c>
      <c r="AO36" s="42">
        <v>1</v>
      </c>
      <c r="AP36" s="153">
        <f t="shared" si="11"/>
        <v>0.78881987577639756</v>
      </c>
      <c r="AQ36" s="153">
        <f t="shared" si="12"/>
        <v>0.88188976377952755</v>
      </c>
      <c r="AR36" s="149"/>
      <c r="AS36" s="129">
        <f t="shared" si="2"/>
        <v>762</v>
      </c>
      <c r="AT36" s="128">
        <f t="shared" si="3"/>
        <v>9</v>
      </c>
      <c r="AU36" s="163"/>
      <c r="BA36" s="351"/>
    </row>
    <row r="37" spans="1:64">
      <c r="A37" s="8"/>
      <c r="B37" s="24">
        <v>30</v>
      </c>
      <c r="C37" s="25" t="s">
        <v>66</v>
      </c>
      <c r="D37" s="26">
        <f t="shared" si="13"/>
        <v>92.249999999999972</v>
      </c>
      <c r="E37" s="68"/>
      <c r="F37" s="68"/>
      <c r="G37" s="71"/>
      <c r="H37" s="71"/>
      <c r="I37" s="71"/>
      <c r="J37" s="69"/>
      <c r="K37" s="69"/>
      <c r="L37" s="69"/>
      <c r="M37" s="69"/>
      <c r="N37" s="69"/>
      <c r="O37" s="69"/>
      <c r="P37" s="69"/>
      <c r="Q37" s="69"/>
      <c r="R37" s="69"/>
      <c r="S37" s="69"/>
      <c r="T37" s="69"/>
      <c r="U37" s="69"/>
      <c r="V37" s="159"/>
      <c r="W37" s="159"/>
      <c r="X37" s="162"/>
      <c r="Y37" s="43">
        <v>613.9</v>
      </c>
      <c r="Z37" s="210"/>
      <c r="AA37" s="134">
        <v>535</v>
      </c>
      <c r="AB37" s="143">
        <v>809</v>
      </c>
      <c r="AC37" s="215"/>
      <c r="AD37" s="209"/>
      <c r="AE37" s="39">
        <v>2</v>
      </c>
      <c r="AF37" s="39">
        <v>3</v>
      </c>
      <c r="AG37" s="39">
        <v>1</v>
      </c>
      <c r="AH37" s="39">
        <v>1</v>
      </c>
      <c r="AI37" s="39"/>
      <c r="AJ37" s="40">
        <f t="shared" si="4"/>
        <v>7</v>
      </c>
      <c r="AK37" s="42"/>
      <c r="AL37" s="42">
        <v>6</v>
      </c>
      <c r="AM37" s="42" t="s">
        <v>33</v>
      </c>
      <c r="AN37" s="42">
        <v>1</v>
      </c>
      <c r="AO37" s="42">
        <v>1</v>
      </c>
      <c r="AP37" s="153">
        <f t="shared" si="11"/>
        <v>0.75883807169344863</v>
      </c>
      <c r="AQ37" s="153">
        <f t="shared" si="12"/>
        <v>0.87147743932236521</v>
      </c>
      <c r="AR37" s="214"/>
      <c r="AS37" s="129">
        <f t="shared" si="2"/>
        <v>613.9</v>
      </c>
      <c r="AT37" s="128">
        <f t="shared" si="3"/>
        <v>7</v>
      </c>
      <c r="AU37" s="163"/>
      <c r="BA37" s="351"/>
    </row>
    <row r="38" spans="1:64">
      <c r="A38" s="8"/>
      <c r="B38" s="24">
        <v>31</v>
      </c>
      <c r="C38" s="25" t="s">
        <v>67</v>
      </c>
      <c r="D38" s="26">
        <f t="shared" si="13"/>
        <v>95.349999999999966</v>
      </c>
      <c r="E38" s="68"/>
      <c r="F38" s="68"/>
      <c r="G38" s="71"/>
      <c r="H38" s="71"/>
      <c r="I38" s="71"/>
      <c r="J38" s="69"/>
      <c r="K38" s="69"/>
      <c r="L38" s="69"/>
      <c r="M38" s="69"/>
      <c r="N38" s="69"/>
      <c r="O38" s="69"/>
      <c r="P38" s="69"/>
      <c r="Q38" s="69"/>
      <c r="R38" s="69"/>
      <c r="S38" s="69"/>
      <c r="T38" s="69"/>
      <c r="U38" s="69"/>
      <c r="V38" s="159"/>
      <c r="W38" s="159"/>
      <c r="X38" s="162"/>
      <c r="Y38" s="43">
        <v>553.6</v>
      </c>
      <c r="Z38" s="211"/>
      <c r="AA38" s="134">
        <v>473.2</v>
      </c>
      <c r="AB38" s="184">
        <v>737</v>
      </c>
      <c r="AC38" s="212"/>
      <c r="AD38" s="213"/>
      <c r="AE38" s="48">
        <v>1</v>
      </c>
      <c r="AF38" s="48">
        <v>3</v>
      </c>
      <c r="AG38" s="48">
        <v>1</v>
      </c>
      <c r="AH38" s="48">
        <v>1</v>
      </c>
      <c r="AI38" s="48"/>
      <c r="AJ38" s="49">
        <f>SUM(AC38:AI38)</f>
        <v>6</v>
      </c>
      <c r="AK38" s="50"/>
      <c r="AL38" s="50">
        <v>6</v>
      </c>
      <c r="AM38" s="50" t="s">
        <v>33</v>
      </c>
      <c r="AN38" s="50"/>
      <c r="AO38" s="50">
        <v>1</v>
      </c>
      <c r="AP38" s="155">
        <f>Y38/AB38</f>
        <v>0.75115332428765269</v>
      </c>
      <c r="AQ38" s="155">
        <f>AA38/Y38</f>
        <v>0.85476878612716756</v>
      </c>
      <c r="AR38" s="214"/>
      <c r="AS38" s="129">
        <f>SUM(E40,Y38)</f>
        <v>553.6</v>
      </c>
      <c r="AT38" s="128">
        <f>SUM(,P39,AJ38)</f>
        <v>6</v>
      </c>
      <c r="AU38" s="163"/>
      <c r="BA38" s="351"/>
    </row>
    <row r="39" spans="1:64">
      <c r="A39" s="8"/>
      <c r="B39" s="24">
        <v>32</v>
      </c>
      <c r="C39" s="297" t="s">
        <v>68</v>
      </c>
      <c r="D39" s="298">
        <f>D38+3.1</f>
        <v>98.44999999999996</v>
      </c>
      <c r="E39" s="299"/>
      <c r="F39" s="299"/>
      <c r="G39" s="300"/>
      <c r="H39" s="300"/>
      <c r="I39" s="300"/>
      <c r="J39" s="301"/>
      <c r="K39" s="301"/>
      <c r="L39" s="301"/>
      <c r="M39" s="301"/>
      <c r="N39" s="301"/>
      <c r="O39" s="301"/>
      <c r="P39" s="301"/>
      <c r="Q39" s="301"/>
      <c r="R39" s="301"/>
      <c r="S39" s="301"/>
      <c r="T39" s="301"/>
      <c r="U39" s="301"/>
      <c r="V39" s="302"/>
      <c r="W39" s="302"/>
      <c r="X39" s="162"/>
      <c r="Y39" s="43">
        <v>553.6</v>
      </c>
      <c r="Z39" s="211"/>
      <c r="AA39" s="134">
        <v>476</v>
      </c>
      <c r="AB39" s="184">
        <v>737</v>
      </c>
      <c r="AC39" s="212"/>
      <c r="AD39" s="213"/>
      <c r="AE39" s="48">
        <v>1</v>
      </c>
      <c r="AF39" s="48">
        <v>3</v>
      </c>
      <c r="AG39" s="48">
        <v>1</v>
      </c>
      <c r="AH39" s="48">
        <v>1</v>
      </c>
      <c r="AI39" s="48"/>
      <c r="AJ39" s="49">
        <f>SUM(AC39:AI39)</f>
        <v>6</v>
      </c>
      <c r="AK39" s="50"/>
      <c r="AL39" s="50">
        <v>6</v>
      </c>
      <c r="AM39" s="50" t="s">
        <v>33</v>
      </c>
      <c r="AN39" s="50"/>
      <c r="AO39" s="50">
        <v>0</v>
      </c>
      <c r="AP39" s="155">
        <f>Y39/AB39</f>
        <v>0.75115332428765269</v>
      </c>
      <c r="AQ39" s="155">
        <f>AA39/Y39</f>
        <v>0.85982658959537572</v>
      </c>
      <c r="AR39" s="214"/>
      <c r="AS39" s="129">
        <f>SUM(E41,Y39)</f>
        <v>553.6</v>
      </c>
      <c r="AT39" s="128">
        <f>SUM(,P40,AJ39)</f>
        <v>6</v>
      </c>
      <c r="AU39" s="163"/>
      <c r="BA39" s="351"/>
    </row>
    <row r="40" spans="1:64" ht="14.25" customHeight="1">
      <c r="A40" s="8"/>
      <c r="B40" s="24">
        <v>33</v>
      </c>
      <c r="C40" s="305" t="s">
        <v>69</v>
      </c>
      <c r="D40" s="306">
        <f t="shared" si="13"/>
        <v>101.54999999999995</v>
      </c>
      <c r="E40" s="307"/>
      <c r="F40" s="307"/>
      <c r="G40" s="308"/>
      <c r="H40" s="308"/>
      <c r="I40" s="308"/>
      <c r="J40" s="309"/>
      <c r="K40" s="309"/>
      <c r="L40" s="309"/>
      <c r="M40" s="309"/>
      <c r="N40" s="309"/>
      <c r="O40" s="309"/>
      <c r="P40" s="309"/>
      <c r="Q40" s="309"/>
      <c r="R40" s="309"/>
      <c r="S40" s="309"/>
      <c r="T40" s="309"/>
      <c r="U40" s="309"/>
      <c r="V40" s="310"/>
      <c r="W40" s="310"/>
      <c r="X40" s="162"/>
      <c r="Y40" s="70">
        <v>358.4</v>
      </c>
      <c r="Z40" s="210"/>
      <c r="AA40" s="136">
        <v>303</v>
      </c>
      <c r="AB40" s="170">
        <v>498</v>
      </c>
      <c r="AC40" s="215"/>
      <c r="AD40" s="209"/>
      <c r="AE40" s="39">
        <v>1</v>
      </c>
      <c r="AF40" s="39">
        <v>2</v>
      </c>
      <c r="AG40" s="39">
        <v>1</v>
      </c>
      <c r="AH40" s="39"/>
      <c r="AI40" s="39"/>
      <c r="AJ40" s="40">
        <f>SUM(AC40:AI40)</f>
        <v>4</v>
      </c>
      <c r="AK40" s="42"/>
      <c r="AL40" s="42">
        <v>4</v>
      </c>
      <c r="AM40" s="42" t="s">
        <v>33</v>
      </c>
      <c r="AN40" s="42"/>
      <c r="AO40" s="50">
        <v>0</v>
      </c>
      <c r="AP40" s="153">
        <f>Y40/AB40</f>
        <v>0.71967871485943768</v>
      </c>
      <c r="AQ40" s="153">
        <f>AA40/Y40</f>
        <v>0.84542410714285721</v>
      </c>
      <c r="AR40" s="214"/>
      <c r="AS40" s="129">
        <f>SUM(E42,Y40)</f>
        <v>358.4</v>
      </c>
      <c r="AT40" s="128">
        <f>SUM(,P41,AJ40)</f>
        <v>4</v>
      </c>
      <c r="AU40" s="163"/>
      <c r="BA40" s="350"/>
    </row>
    <row r="41" spans="1:64" ht="14.25" customHeight="1">
      <c r="A41" s="8"/>
      <c r="B41" s="304">
        <v>34</v>
      </c>
      <c r="C41" s="305" t="s">
        <v>70</v>
      </c>
      <c r="D41" s="306">
        <f t="shared" si="13"/>
        <v>104.64999999999995</v>
      </c>
      <c r="E41" s="307"/>
      <c r="F41" s="307"/>
      <c r="G41" s="308"/>
      <c r="H41" s="308"/>
      <c r="I41" s="308"/>
      <c r="J41" s="309"/>
      <c r="K41" s="309"/>
      <c r="L41" s="309"/>
      <c r="M41" s="309"/>
      <c r="N41" s="309"/>
      <c r="O41" s="309"/>
      <c r="P41" s="309"/>
      <c r="Q41" s="309"/>
      <c r="R41" s="309"/>
      <c r="S41" s="309"/>
      <c r="T41" s="309"/>
      <c r="U41" s="309"/>
      <c r="V41" s="310"/>
      <c r="W41" s="310"/>
      <c r="X41" s="28"/>
      <c r="Y41" s="70">
        <v>358.4</v>
      </c>
      <c r="Z41" s="210"/>
      <c r="AA41" s="136">
        <v>303</v>
      </c>
      <c r="AB41" s="170">
        <v>498</v>
      </c>
      <c r="AC41" s="215"/>
      <c r="AD41" s="209"/>
      <c r="AE41" s="39">
        <v>1</v>
      </c>
      <c r="AF41" s="39">
        <v>2</v>
      </c>
      <c r="AG41" s="39">
        <v>1</v>
      </c>
      <c r="AH41" s="39"/>
      <c r="AI41" s="39"/>
      <c r="AJ41" s="40">
        <f>SUM(AC41:AI41)</f>
        <v>4</v>
      </c>
      <c r="AK41" s="42"/>
      <c r="AL41" s="42">
        <v>4</v>
      </c>
      <c r="AM41" s="42" t="s">
        <v>33</v>
      </c>
      <c r="AN41" s="42"/>
      <c r="AO41" s="50">
        <v>0</v>
      </c>
      <c r="AP41" s="153">
        <f>Y41/AB41</f>
        <v>0.71967871485943768</v>
      </c>
      <c r="AQ41" s="153">
        <f>AA41/Y41</f>
        <v>0.84542410714285721</v>
      </c>
      <c r="AR41" s="214"/>
      <c r="AS41" s="129">
        <f>SUM(E43,Y41)</f>
        <v>358.4</v>
      </c>
      <c r="AT41" s="128">
        <f>SUM(,P42,AJ41)</f>
        <v>4</v>
      </c>
      <c r="AU41" s="163"/>
      <c r="BA41" s="186" t="s">
        <v>71</v>
      </c>
    </row>
    <row r="42" spans="1:64" ht="14.25">
      <c r="A42" s="8"/>
      <c r="B42" s="44">
        <v>35</v>
      </c>
      <c r="C42" s="303" t="s">
        <v>72</v>
      </c>
      <c r="D42" s="192">
        <f t="shared" si="13"/>
        <v>107.74999999999994</v>
      </c>
      <c r="BA42" s="186" t="s">
        <v>73</v>
      </c>
    </row>
    <row r="43" spans="1:64" ht="13.9" thickBot="1">
      <c r="A43" s="3"/>
      <c r="C43" s="5"/>
      <c r="D43" s="5"/>
    </row>
    <row r="44" spans="1:64" s="77" customFormat="1" ht="12.4" thickTop="1" thickBot="1">
      <c r="A44" s="73"/>
      <c r="B44" s="355" t="s">
        <v>2</v>
      </c>
      <c r="C44" s="356"/>
      <c r="D44" s="357"/>
      <c r="E44" s="110">
        <f>SUM(E8:E20)</f>
        <v>8785.2999999999993</v>
      </c>
      <c r="F44" s="74">
        <f>SUM(F8:F42)</f>
        <v>504.6</v>
      </c>
      <c r="G44" s="110">
        <f>SUM(G8:G42)</f>
        <v>7116.1</v>
      </c>
      <c r="H44" s="111">
        <f>SUM(H8:H20)</f>
        <v>8199</v>
      </c>
      <c r="I44" s="112">
        <f>SUM(I8:I42)</f>
        <v>0</v>
      </c>
      <c r="J44" s="112">
        <f>SUM(J8:J42)</f>
        <v>0</v>
      </c>
      <c r="K44" s="112">
        <f>SUM(K8:K42)</f>
        <v>26</v>
      </c>
      <c r="L44" s="112">
        <f>SUM(L8:L42)</f>
        <v>54</v>
      </c>
      <c r="M44" s="112">
        <f>SUM(M8:M42)</f>
        <v>1</v>
      </c>
      <c r="N44" s="112">
        <f>SUM(N8:O42)</f>
        <v>9</v>
      </c>
      <c r="O44" s="112">
        <f>SUM(O8:O42)</f>
        <v>0</v>
      </c>
      <c r="P44" s="113">
        <f>SUM(P8:P42)</f>
        <v>90</v>
      </c>
      <c r="Q44" s="112">
        <f>SUM(Q8:Q16)</f>
        <v>29</v>
      </c>
      <c r="R44" s="112">
        <f>SUM(R8:R42)</f>
        <v>65</v>
      </c>
      <c r="S44" s="112">
        <f>SUM(S8:S20)</f>
        <v>33</v>
      </c>
      <c r="T44" s="112">
        <f>SUM(T8:T42)</f>
        <v>9</v>
      </c>
      <c r="U44" s="112">
        <f>SUM(U8:U42)</f>
        <v>0</v>
      </c>
      <c r="V44" s="157"/>
      <c r="W44" s="157"/>
      <c r="X44" s="76"/>
      <c r="Y44" s="74">
        <f>SUM(Y8:Y41)</f>
        <v>23519.300000000003</v>
      </c>
      <c r="Z44" s="74">
        <f>SUM(Z8:Z41)</f>
        <v>595</v>
      </c>
      <c r="AA44" s="75">
        <f t="shared" ref="AA44:AI44" si="15">SUM(AA8:AA42)</f>
        <v>20333.2</v>
      </c>
      <c r="AB44" s="75">
        <f t="shared" si="15"/>
        <v>39570.600000000006</v>
      </c>
      <c r="AC44" s="112">
        <f t="shared" si="15"/>
        <v>0</v>
      </c>
      <c r="AD44" s="112">
        <f t="shared" si="15"/>
        <v>27</v>
      </c>
      <c r="AE44" s="112">
        <f t="shared" si="15"/>
        <v>57</v>
      </c>
      <c r="AF44" s="112">
        <f t="shared" si="15"/>
        <v>119</v>
      </c>
      <c r="AG44" s="112">
        <f t="shared" si="15"/>
        <v>34</v>
      </c>
      <c r="AH44" s="112">
        <f t="shared" si="15"/>
        <v>27</v>
      </c>
      <c r="AI44" s="112">
        <f t="shared" si="15"/>
        <v>0</v>
      </c>
      <c r="AJ44" s="113">
        <f>SUM(AJ8:AJ41)</f>
        <v>264</v>
      </c>
      <c r="AK44" s="112">
        <f>SUM(AK8:AK16)</f>
        <v>40</v>
      </c>
      <c r="AL44" s="112">
        <f>SUM(AL8:AL41)</f>
        <v>188</v>
      </c>
      <c r="AM44" s="112">
        <f>SUM(AM11:AM40)</f>
        <v>0</v>
      </c>
      <c r="AN44" s="112">
        <f>SUM(AN8:AN41)</f>
        <v>25</v>
      </c>
      <c r="AO44" s="112">
        <f>SUM(AO8:AO41)</f>
        <v>36</v>
      </c>
      <c r="AP44" s="157"/>
      <c r="AQ44" s="157"/>
      <c r="AR44" s="124"/>
      <c r="AS44" s="130">
        <f>SUM(AS8:AS41)+0.5</f>
        <v>32305.100000000002</v>
      </c>
      <c r="AT44" s="114">
        <f>SUM(AT8:AT41)</f>
        <v>354</v>
      </c>
    </row>
    <row r="45" spans="1:64" ht="13.9" thickTop="1">
      <c r="A45" s="7"/>
      <c r="B45" s="23"/>
      <c r="C45" s="31"/>
      <c r="D45" s="30"/>
      <c r="E45" s="366" t="s">
        <v>74</v>
      </c>
      <c r="F45" s="367"/>
      <c r="G45" s="367"/>
      <c r="H45" s="367"/>
      <c r="I45" s="368"/>
      <c r="J45" s="359">
        <f>SUM(J44:K44)/P44</f>
        <v>0.28888888888888886</v>
      </c>
      <c r="K45" s="360"/>
      <c r="L45" s="359">
        <f>SUM(L44:M44)/P44</f>
        <v>0.61111111111111116</v>
      </c>
      <c r="M45" s="360"/>
      <c r="N45" s="359">
        <f>SUM(N44:O44)/P44</f>
        <v>0.1</v>
      </c>
      <c r="O45" s="360"/>
      <c r="P45" s="190">
        <f>SUM(J45:O45)</f>
        <v>1</v>
      </c>
      <c r="Q45" s="106">
        <f>SUM(Q44)/(SUM(P8:P15))</f>
        <v>0.57999999999999996</v>
      </c>
      <c r="R45" s="115">
        <f>R44/P44</f>
        <v>0.72222222222222221</v>
      </c>
      <c r="S45" s="116">
        <f>S44/P44</f>
        <v>0.36666666666666664</v>
      </c>
      <c r="T45" s="165">
        <f>T44/P44</f>
        <v>0.1</v>
      </c>
      <c r="U45" s="165">
        <f>U44/P44</f>
        <v>0</v>
      </c>
      <c r="V45" s="158"/>
      <c r="W45" s="158"/>
      <c r="X45" s="27"/>
      <c r="Y45" s="366" t="s">
        <v>74</v>
      </c>
      <c r="Z45" s="367"/>
      <c r="AA45" s="367"/>
      <c r="AB45" s="367"/>
      <c r="AC45" s="368"/>
      <c r="AD45" s="359">
        <f>SUM(AD44:AE44)/AJ44</f>
        <v>0.31818181818181818</v>
      </c>
      <c r="AE45" s="360"/>
      <c r="AF45" s="359">
        <f>SUM(AF44:AG44)/AJ44</f>
        <v>0.57954545454545459</v>
      </c>
      <c r="AG45" s="360"/>
      <c r="AH45" s="359">
        <f>SUM(AH44:AI44)/AJ44</f>
        <v>0.10227272727272728</v>
      </c>
      <c r="AI45" s="360"/>
      <c r="AJ45" s="190">
        <f>SUM(AD45:AI45)</f>
        <v>1</v>
      </c>
      <c r="AK45" s="311">
        <f>SUM(AK44)/(SUM(AJ8:AJ16))</f>
        <v>0.70175438596491224</v>
      </c>
      <c r="AL45" s="106">
        <f>AL44/AJ44</f>
        <v>0.71212121212121215</v>
      </c>
      <c r="AM45" s="312">
        <f>AM44/AJ44</f>
        <v>0</v>
      </c>
      <c r="AN45" s="165">
        <f>AN44/AJ44</f>
        <v>9.4696969696969696E-2</v>
      </c>
      <c r="AO45" s="165">
        <f>AO44/AJ44</f>
        <v>0.13636363636363635</v>
      </c>
      <c r="AP45" s="158"/>
      <c r="AQ45" s="158"/>
      <c r="AR45" s="27"/>
      <c r="AS45" s="32"/>
      <c r="AT45" s="32"/>
      <c r="AU45" s="1"/>
      <c r="AV45" s="1"/>
      <c r="AW45" s="1"/>
    </row>
    <row r="46" spans="1:64">
      <c r="A46" s="4"/>
      <c r="B46" s="33"/>
      <c r="C46" s="34"/>
      <c r="D46" s="35"/>
      <c r="E46" s="361" t="s">
        <v>75</v>
      </c>
      <c r="F46" s="362"/>
      <c r="G46" s="362"/>
      <c r="H46" s="362"/>
      <c r="I46" s="363"/>
      <c r="J46" s="364">
        <v>0.3</v>
      </c>
      <c r="K46" s="365"/>
      <c r="L46" s="364">
        <v>0.6</v>
      </c>
      <c r="M46" s="365"/>
      <c r="N46" s="364">
        <v>0.1</v>
      </c>
      <c r="O46" s="365"/>
      <c r="P46" s="117"/>
      <c r="Q46" s="108">
        <v>0.6</v>
      </c>
      <c r="R46" s="109">
        <v>0.7</v>
      </c>
      <c r="S46" s="109" t="s">
        <v>33</v>
      </c>
      <c r="T46" s="166">
        <v>0.1</v>
      </c>
      <c r="U46" s="166">
        <v>0.1</v>
      </c>
      <c r="V46" s="109"/>
      <c r="W46" s="109"/>
      <c r="X46" s="36"/>
      <c r="Y46" s="361" t="s">
        <v>76</v>
      </c>
      <c r="Z46" s="362"/>
      <c r="AA46" s="362"/>
      <c r="AB46" s="362"/>
      <c r="AC46" s="363"/>
      <c r="AD46" s="364">
        <v>0.3</v>
      </c>
      <c r="AE46" s="365"/>
      <c r="AF46" s="364">
        <v>0.6</v>
      </c>
      <c r="AG46" s="365"/>
      <c r="AH46" s="364">
        <v>0.1</v>
      </c>
      <c r="AI46" s="365"/>
      <c r="AJ46" s="107"/>
      <c r="AK46" s="108">
        <v>0.6</v>
      </c>
      <c r="AL46" s="109">
        <v>0.7</v>
      </c>
      <c r="AM46" s="109" t="s">
        <v>33</v>
      </c>
      <c r="AN46" s="166">
        <v>0.1</v>
      </c>
      <c r="AO46" s="166">
        <v>0.1</v>
      </c>
      <c r="AP46" s="109"/>
      <c r="AQ46" s="109"/>
      <c r="AR46" s="27"/>
      <c r="AS46" s="32"/>
      <c r="AT46" s="32"/>
      <c r="AU46" s="1"/>
      <c r="AV46" s="1"/>
      <c r="AW46" s="1"/>
    </row>
    <row r="47" spans="1:64">
      <c r="A47" s="4"/>
      <c r="B47" s="33"/>
      <c r="C47" s="34"/>
      <c r="D47" s="35"/>
      <c r="E47" s="65"/>
      <c r="F47" s="65"/>
      <c r="G47" s="65"/>
      <c r="H47" s="65"/>
      <c r="I47" s="65"/>
      <c r="J47" s="84"/>
      <c r="K47" s="84"/>
      <c r="L47" s="84"/>
      <c r="M47" s="84"/>
      <c r="N47" s="84"/>
      <c r="O47" s="84"/>
      <c r="P47" s="36"/>
      <c r="Q47" s="63"/>
      <c r="R47" s="63"/>
      <c r="S47" s="60"/>
      <c r="T47" s="60"/>
      <c r="U47" s="60"/>
      <c r="V47" s="60"/>
      <c r="W47" s="60"/>
      <c r="X47" s="36"/>
      <c r="Y47" s="100"/>
      <c r="Z47" s="100"/>
      <c r="AA47" s="100"/>
      <c r="AB47" s="100"/>
      <c r="AC47" s="100"/>
      <c r="AD47" s="101"/>
      <c r="AE47" s="101"/>
      <c r="AF47" s="101"/>
      <c r="AG47" s="101"/>
      <c r="AH47" s="101"/>
      <c r="AI47" s="101"/>
      <c r="AJ47" s="102"/>
      <c r="AK47" s="103"/>
      <c r="AL47" s="103"/>
      <c r="AM47" s="104"/>
      <c r="AN47" s="60"/>
      <c r="AO47" s="60"/>
      <c r="AP47" s="60"/>
      <c r="AQ47" s="60"/>
      <c r="AR47" s="27"/>
      <c r="AS47" s="32"/>
      <c r="AT47" s="32"/>
      <c r="AU47" s="1"/>
      <c r="AV47" s="1"/>
      <c r="AW47" s="1"/>
    </row>
    <row r="48" spans="1:64" ht="14.25" customHeight="1" thickBot="1">
      <c r="A48" s="4"/>
      <c r="U48" s="60"/>
      <c r="V48" s="60"/>
      <c r="W48" s="60"/>
      <c r="X48" s="36"/>
      <c r="Y48" s="369" t="s">
        <v>77</v>
      </c>
      <c r="Z48" s="369"/>
      <c r="AA48" s="369"/>
      <c r="AB48" s="369"/>
      <c r="AC48" s="369"/>
      <c r="AD48" s="369"/>
      <c r="AE48" s="369"/>
      <c r="AF48" s="369"/>
      <c r="AG48" s="369"/>
      <c r="AH48" s="369"/>
      <c r="AI48" s="369"/>
      <c r="AJ48" s="369"/>
      <c r="AK48" s="369"/>
      <c r="AL48" s="369"/>
      <c r="AM48" s="369"/>
      <c r="AN48" s="313"/>
      <c r="AO48" s="313"/>
      <c r="AP48" s="313"/>
      <c r="AQ48" s="313"/>
      <c r="AT48" s="32"/>
      <c r="AU48" s="1"/>
      <c r="AV48" s="1"/>
      <c r="AW48" s="1"/>
    </row>
    <row r="49" spans="1:49" ht="14.25" customHeight="1" thickBot="1">
      <c r="A49" s="4"/>
      <c r="B49" s="372" t="s">
        <v>78</v>
      </c>
      <c r="C49" s="373"/>
      <c r="D49" s="374"/>
      <c r="E49" s="118"/>
      <c r="F49" s="1"/>
      <c r="G49" s="119"/>
      <c r="H49" s="119"/>
      <c r="I49" s="1"/>
      <c r="J49" s="375" t="s">
        <v>79</v>
      </c>
      <c r="K49" s="376"/>
      <c r="L49" s="376"/>
      <c r="M49" s="376"/>
      <c r="N49" s="376"/>
      <c r="O49" s="376"/>
      <c r="P49" s="377"/>
      <c r="Q49" s="375" t="s">
        <v>80</v>
      </c>
      <c r="R49" s="376"/>
      <c r="S49" s="377"/>
      <c r="T49" s="60"/>
      <c r="U49" s="60"/>
      <c r="V49" s="60"/>
      <c r="W49" s="60"/>
      <c r="X49" s="36"/>
      <c r="Y49" s="370"/>
      <c r="Z49" s="370"/>
      <c r="AA49" s="370"/>
      <c r="AB49" s="370"/>
      <c r="AC49" s="370"/>
      <c r="AD49" s="370"/>
      <c r="AE49" s="370"/>
      <c r="AF49" s="370"/>
      <c r="AG49" s="370"/>
      <c r="AH49" s="370"/>
      <c r="AI49" s="370"/>
      <c r="AJ49" s="370"/>
      <c r="AK49" s="370"/>
      <c r="AL49" s="370"/>
      <c r="AM49" s="370"/>
      <c r="AN49" s="313"/>
      <c r="AO49" s="313"/>
      <c r="AP49" s="313"/>
      <c r="AQ49" s="313"/>
      <c r="AT49" s="32"/>
      <c r="AU49" s="1"/>
      <c r="AV49" s="1"/>
      <c r="AW49" s="1"/>
    </row>
    <row r="50" spans="1:49" ht="23.25">
      <c r="A50" s="4"/>
      <c r="B50" s="378" t="s">
        <v>81</v>
      </c>
      <c r="C50" s="379"/>
      <c r="D50" s="332">
        <v>6</v>
      </c>
      <c r="E50" s="119"/>
      <c r="F50" s="1"/>
      <c r="G50" s="137"/>
      <c r="H50" s="137"/>
      <c r="I50" s="1"/>
      <c r="J50" s="285" t="s">
        <v>82</v>
      </c>
      <c r="K50" s="81" t="s">
        <v>11</v>
      </c>
      <c r="L50" s="81" t="s">
        <v>83</v>
      </c>
      <c r="M50" s="81" t="s">
        <v>13</v>
      </c>
      <c r="N50" s="81" t="s">
        <v>84</v>
      </c>
      <c r="O50" s="81" t="s">
        <v>15</v>
      </c>
      <c r="P50" s="83" t="s">
        <v>85</v>
      </c>
      <c r="Q50" s="82" t="s">
        <v>86</v>
      </c>
      <c r="R50" s="80" t="s">
        <v>87</v>
      </c>
      <c r="S50" s="286" t="s">
        <v>19</v>
      </c>
      <c r="T50" s="1"/>
      <c r="U50" s="1"/>
      <c r="V50" s="1"/>
      <c r="W50" s="1"/>
      <c r="X50" s="1"/>
      <c r="Y50" s="371"/>
      <c r="Z50" s="371"/>
      <c r="AA50" s="371"/>
      <c r="AB50" s="371"/>
      <c r="AC50" s="371"/>
      <c r="AD50" s="371"/>
      <c r="AE50" s="371"/>
      <c r="AF50" s="371"/>
      <c r="AG50" s="371"/>
      <c r="AH50" s="371"/>
      <c r="AI50" s="371"/>
      <c r="AJ50" s="371"/>
      <c r="AK50" s="371"/>
      <c r="AL50" s="371"/>
      <c r="AM50" s="371"/>
      <c r="AN50" s="313"/>
      <c r="AO50" s="313"/>
      <c r="AP50" s="313"/>
      <c r="AQ50" s="313"/>
      <c r="AT50" s="1"/>
    </row>
    <row r="51" spans="1:49" ht="15" customHeight="1">
      <c r="A51" s="4"/>
      <c r="B51" s="336" t="s">
        <v>88</v>
      </c>
      <c r="C51" s="335"/>
      <c r="D51" s="333">
        <v>5407</v>
      </c>
      <c r="E51" s="120"/>
      <c r="F51" s="1"/>
      <c r="G51" s="138"/>
      <c r="H51" s="138"/>
      <c r="I51" s="1"/>
      <c r="J51" s="287">
        <f t="shared" ref="J51:P51" si="16">SUM(I44,AC44)</f>
        <v>0</v>
      </c>
      <c r="K51" s="288">
        <f>SUM(J44,AD44)</f>
        <v>27</v>
      </c>
      <c r="L51" s="288">
        <f t="shared" si="16"/>
        <v>83</v>
      </c>
      <c r="M51" s="288">
        <f t="shared" si="16"/>
        <v>173</v>
      </c>
      <c r="N51" s="288">
        <f t="shared" si="16"/>
        <v>35</v>
      </c>
      <c r="O51" s="288">
        <f t="shared" si="16"/>
        <v>36</v>
      </c>
      <c r="P51" s="289">
        <f t="shared" si="16"/>
        <v>0</v>
      </c>
      <c r="Q51" s="290">
        <f>SUM(Q44,AK44)</f>
        <v>69</v>
      </c>
      <c r="R51" s="291">
        <f>SUM(R44,AL44)</f>
        <v>253</v>
      </c>
      <c r="S51" s="292">
        <f>SUM(S44,AM44)</f>
        <v>33</v>
      </c>
      <c r="T51" s="313"/>
      <c r="U51" s="313"/>
      <c r="V51" s="313"/>
      <c r="W51" s="313"/>
      <c r="X51" s="1"/>
      <c r="Y51" s="281"/>
      <c r="Z51" s="281"/>
      <c r="AA51" s="281"/>
      <c r="AB51" s="281"/>
      <c r="AC51" s="281"/>
      <c r="AD51" s="281"/>
      <c r="AE51" s="281"/>
      <c r="AF51" s="281"/>
      <c r="AG51" s="281"/>
      <c r="AH51" s="281"/>
      <c r="AI51" s="281"/>
      <c r="AJ51" s="281"/>
      <c r="AK51" s="281"/>
      <c r="AL51" s="281"/>
      <c r="AM51" s="281"/>
      <c r="AN51" s="313"/>
      <c r="AO51" s="313"/>
      <c r="AP51" s="313"/>
      <c r="AQ51" s="313"/>
      <c r="AT51" s="1"/>
    </row>
    <row r="52" spans="1:49" ht="15" customHeight="1" thickBot="1">
      <c r="A52" s="4"/>
      <c r="B52" s="337" t="s">
        <v>89</v>
      </c>
      <c r="C52" s="335"/>
      <c r="D52" s="334">
        <f>D50*D51</f>
        <v>32442</v>
      </c>
      <c r="E52" s="120"/>
      <c r="F52" s="1"/>
      <c r="G52" s="138"/>
      <c r="H52" s="138"/>
      <c r="I52" s="1"/>
      <c r="J52" s="341"/>
      <c r="K52" s="393">
        <f>(K51+L51)/AT44</f>
        <v>0.31073446327683618</v>
      </c>
      <c r="L52" s="394"/>
      <c r="M52" s="393">
        <f>(M51+N51)/AT44</f>
        <v>0.58757062146892658</v>
      </c>
      <c r="N52" s="394"/>
      <c r="O52" s="393">
        <f>(O51+P51)/AT44</f>
        <v>0.10169491525423729</v>
      </c>
      <c r="P52" s="395"/>
      <c r="Q52" s="293">
        <f>Q51/SUM(P8:P16,AJ8:AJ16)</f>
        <v>0.6</v>
      </c>
      <c r="R52" s="294">
        <f>R51/AT44</f>
        <v>0.71468926553672318</v>
      </c>
      <c r="S52" s="295">
        <f>S51/AT44</f>
        <v>9.3220338983050849E-2</v>
      </c>
      <c r="T52" s="313"/>
      <c r="U52" s="313"/>
      <c r="V52" s="313"/>
      <c r="W52" s="313"/>
      <c r="X52" s="1"/>
      <c r="AT52" s="1"/>
    </row>
    <row r="53" spans="1:49" ht="15.75" customHeight="1" thickBot="1">
      <c r="A53" s="4"/>
      <c r="B53" s="331" t="s">
        <v>90</v>
      </c>
      <c r="C53" s="328"/>
      <c r="D53" s="326">
        <f>SUM(F44,Z44)</f>
        <v>1099.5999999999999</v>
      </c>
      <c r="E53" s="121"/>
      <c r="F53" s="1"/>
      <c r="G53" s="138"/>
      <c r="H53" s="138"/>
      <c r="I53" s="1"/>
      <c r="J53" s="342" t="s">
        <v>91</v>
      </c>
      <c r="K53" s="343"/>
      <c r="L53" s="437">
        <f>AT44</f>
        <v>354</v>
      </c>
      <c r="M53" s="438"/>
      <c r="N53" s="438"/>
      <c r="O53" s="438"/>
      <c r="P53" s="439"/>
      <c r="Q53" s="313"/>
      <c r="R53" s="313"/>
      <c r="S53" s="313"/>
      <c r="T53" s="313"/>
      <c r="U53" s="313"/>
      <c r="V53" s="313"/>
      <c r="W53" s="313"/>
      <c r="X53" s="1"/>
      <c r="AT53" s="1"/>
    </row>
    <row r="54" spans="1:49" ht="15.75" customHeight="1">
      <c r="A54" s="4"/>
      <c r="B54" s="330" t="s">
        <v>92</v>
      </c>
      <c r="C54" s="329"/>
      <c r="D54" s="327">
        <f>D55-D53</f>
        <v>31205.500000000004</v>
      </c>
      <c r="E54" s="121"/>
      <c r="F54" s="1"/>
      <c r="G54" s="138"/>
      <c r="H54" s="138"/>
      <c r="I54" s="1"/>
      <c r="J54" s="282" t="s">
        <v>93</v>
      </c>
      <c r="K54" s="283"/>
      <c r="L54" s="283"/>
      <c r="M54" s="284"/>
      <c r="N54" s="440">
        <f>(AN44+T44)/AT44</f>
        <v>9.6045197740112997E-2</v>
      </c>
      <c r="O54" s="441"/>
      <c r="P54" s="321"/>
      <c r="Q54" s="313"/>
      <c r="R54" s="313"/>
      <c r="S54" s="313"/>
      <c r="T54" s="313"/>
      <c r="U54" s="313"/>
      <c r="V54" s="313"/>
      <c r="W54" s="313"/>
      <c r="X54" s="1"/>
      <c r="AT54" s="1"/>
    </row>
    <row r="55" spans="1:49" ht="15.75" customHeight="1" thickBot="1">
      <c r="A55" s="4"/>
      <c r="B55" s="396" t="s">
        <v>94</v>
      </c>
      <c r="C55" s="397"/>
      <c r="D55" s="325">
        <f>AS44</f>
        <v>32305.100000000002</v>
      </c>
      <c r="E55" s="121"/>
      <c r="F55" s="1"/>
      <c r="G55" s="138"/>
      <c r="H55" s="138"/>
      <c r="I55" s="164"/>
      <c r="J55" s="187" t="s">
        <v>95</v>
      </c>
      <c r="K55" s="188"/>
      <c r="L55" s="188"/>
      <c r="M55" s="189"/>
      <c r="N55" s="380">
        <f>(AO44+U44)/AT44</f>
        <v>0.10169491525423729</v>
      </c>
      <c r="O55" s="381"/>
      <c r="P55" s="321"/>
      <c r="Q55" s="313"/>
      <c r="R55" s="313"/>
      <c r="S55" s="313"/>
      <c r="T55" s="313"/>
      <c r="U55" s="313"/>
      <c r="V55" s="313"/>
      <c r="W55" s="313"/>
      <c r="X55" s="1"/>
      <c r="AT55" s="1"/>
    </row>
    <row r="56" spans="1:49" ht="15.75" customHeight="1">
      <c r="A56" s="4"/>
      <c r="B56" s="322" t="s">
        <v>96</v>
      </c>
      <c r="C56" s="323"/>
      <c r="D56" s="324">
        <f>D55-D52</f>
        <v>-136.89999999999782</v>
      </c>
      <c r="E56" s="122"/>
      <c r="F56" s="1"/>
      <c r="G56" s="139"/>
      <c r="H56" s="139"/>
      <c r="I56" s="1"/>
      <c r="P56" s="91"/>
      <c r="Q56" s="91"/>
      <c r="R56" s="1"/>
      <c r="S56" s="79"/>
      <c r="T56" s="313"/>
      <c r="U56" s="313"/>
      <c r="V56" s="313"/>
      <c r="W56" s="313"/>
      <c r="X56" s="1"/>
    </row>
    <row r="57" spans="1:49" ht="13.9" thickBot="1">
      <c r="A57" s="4"/>
      <c r="B57" s="338" t="s">
        <v>97</v>
      </c>
      <c r="C57" s="339"/>
      <c r="D57" s="340">
        <f>D55/D51</f>
        <v>5.9746809691141118</v>
      </c>
      <c r="E57" s="123"/>
      <c r="F57" s="1"/>
      <c r="G57" s="140"/>
      <c r="H57" s="140"/>
      <c r="I57" s="1"/>
      <c r="P57" s="88"/>
      <c r="Q57" s="88"/>
      <c r="R57" s="1"/>
      <c r="S57" s="79"/>
      <c r="T57" s="144"/>
      <c r="U57" s="144"/>
      <c r="V57" s="144"/>
      <c r="W57" s="144"/>
      <c r="X57" s="64"/>
    </row>
    <row r="58" spans="1:49">
      <c r="A58" s="4"/>
      <c r="T58" s="77"/>
      <c r="U58" s="77"/>
      <c r="V58" s="77"/>
    </row>
    <row r="59" spans="1:49">
      <c r="A59" s="4"/>
      <c r="T59" s="77"/>
      <c r="U59" s="77"/>
      <c r="V59" s="77"/>
    </row>
    <row r="60" spans="1:49" ht="13.9" thickBot="1">
      <c r="A60" s="4"/>
      <c r="T60" s="77"/>
      <c r="U60" s="77"/>
      <c r="V60" s="77"/>
    </row>
    <row r="61" spans="1:49" ht="14.25" customHeight="1">
      <c r="A61" s="4"/>
      <c r="C61" s="382" t="s">
        <v>98</v>
      </c>
      <c r="D61" s="383"/>
      <c r="E61" s="383"/>
      <c r="F61" s="383"/>
      <c r="G61" s="383"/>
      <c r="H61" s="383"/>
      <c r="I61" s="383"/>
      <c r="J61" s="384"/>
      <c r="K61" s="230"/>
      <c r="L61" s="231"/>
      <c r="M61" s="388" t="s">
        <v>99</v>
      </c>
      <c r="N61" s="389"/>
      <c r="O61" s="389"/>
      <c r="P61" s="389"/>
      <c r="Q61" s="390"/>
      <c r="R61" s="217"/>
      <c r="S61" s="218"/>
      <c r="T61" s="219"/>
      <c r="U61" s="144"/>
      <c r="V61" s="144"/>
      <c r="Y61" s="442" t="s">
        <v>100</v>
      </c>
      <c r="Z61" s="442"/>
      <c r="AA61" s="442"/>
      <c r="AB61" s="442"/>
      <c r="AC61" s="442"/>
      <c r="AD61" s="442"/>
      <c r="AE61" s="442"/>
      <c r="AF61" s="442"/>
      <c r="AG61" s="442"/>
      <c r="AH61" s="442"/>
      <c r="AI61" s="442"/>
      <c r="AJ61" s="442"/>
      <c r="AK61" s="442"/>
      <c r="AL61" s="442"/>
      <c r="AM61" s="442"/>
      <c r="AN61" s="442"/>
      <c r="AO61" s="442"/>
      <c r="AP61" s="442"/>
      <c r="AQ61" s="442"/>
    </row>
    <row r="62" spans="1:49" ht="14.25" customHeight="1">
      <c r="A62" s="4"/>
      <c r="C62" s="385"/>
      <c r="D62" s="386"/>
      <c r="E62" s="386"/>
      <c r="F62" s="386"/>
      <c r="G62" s="386"/>
      <c r="H62" s="386"/>
      <c r="I62" s="386"/>
      <c r="J62" s="387"/>
      <c r="K62" s="230"/>
      <c r="L62" s="231"/>
      <c r="M62" s="391" t="s">
        <v>101</v>
      </c>
      <c r="N62" s="398" t="s">
        <v>102</v>
      </c>
      <c r="O62" s="399"/>
      <c r="P62" s="402" t="s">
        <v>103</v>
      </c>
      <c r="Q62" s="403"/>
      <c r="S62" s="218"/>
      <c r="T62" s="220"/>
      <c r="U62" s="144"/>
      <c r="V62" s="144"/>
      <c r="Y62" s="442"/>
      <c r="Z62" s="442"/>
      <c r="AA62" s="442"/>
      <c r="AB62" s="442"/>
      <c r="AC62" s="442"/>
      <c r="AD62" s="442"/>
      <c r="AE62" s="442"/>
      <c r="AF62" s="442"/>
      <c r="AG62" s="442"/>
      <c r="AH62" s="442"/>
      <c r="AI62" s="442"/>
      <c r="AJ62" s="442"/>
      <c r="AK62" s="442"/>
      <c r="AL62" s="442"/>
      <c r="AM62" s="442"/>
      <c r="AN62" s="442"/>
      <c r="AO62" s="442"/>
      <c r="AP62" s="442"/>
      <c r="AQ62" s="442"/>
    </row>
    <row r="63" spans="1:49" ht="28.5" customHeight="1" thickBot="1">
      <c r="A63" s="4"/>
      <c r="C63" s="406"/>
      <c r="D63" s="407"/>
      <c r="E63" s="232" t="s">
        <v>101</v>
      </c>
      <c r="F63" s="233" t="s">
        <v>104</v>
      </c>
      <c r="G63" s="247" t="s">
        <v>101</v>
      </c>
      <c r="H63" s="247" t="s">
        <v>105</v>
      </c>
      <c r="I63" s="267" t="s">
        <v>103</v>
      </c>
      <c r="J63" s="256" t="s">
        <v>106</v>
      </c>
      <c r="M63" s="392"/>
      <c r="N63" s="400"/>
      <c r="O63" s="401"/>
      <c r="P63" s="404"/>
      <c r="Q63" s="405"/>
      <c r="R63" s="221"/>
      <c r="S63" s="222"/>
      <c r="T63" s="222"/>
      <c r="U63" s="1"/>
      <c r="V63" s="1"/>
      <c r="Y63" s="442"/>
      <c r="Z63" s="442"/>
      <c r="AA63" s="442"/>
      <c r="AB63" s="442"/>
      <c r="AC63" s="442"/>
      <c r="AD63" s="442"/>
      <c r="AE63" s="442"/>
      <c r="AF63" s="442"/>
      <c r="AG63" s="442"/>
      <c r="AH63" s="442"/>
      <c r="AI63" s="442"/>
      <c r="AJ63" s="442"/>
      <c r="AK63" s="442"/>
      <c r="AL63" s="442"/>
      <c r="AM63" s="442"/>
      <c r="AN63" s="442"/>
      <c r="AO63" s="442"/>
      <c r="AP63" s="442"/>
      <c r="AQ63" s="442"/>
    </row>
    <row r="64" spans="1:49" ht="15" customHeight="1">
      <c r="A64" s="4"/>
      <c r="C64" s="408" t="s">
        <v>11</v>
      </c>
      <c r="D64" s="409"/>
      <c r="E64" s="234">
        <v>1</v>
      </c>
      <c r="F64" s="275">
        <f>SUM(K51:L51)*E64</f>
        <v>110</v>
      </c>
      <c r="G64" s="276">
        <v>0.4</v>
      </c>
      <c r="H64" s="277">
        <f>SUM(K51:L51)*G64</f>
        <v>44</v>
      </c>
      <c r="I64" s="278">
        <v>49</v>
      </c>
      <c r="J64" s="258" t="s">
        <v>104</v>
      </c>
      <c r="M64" s="410" t="s">
        <v>107</v>
      </c>
      <c r="N64" s="410">
        <f>AT44*0.2</f>
        <v>70.8</v>
      </c>
      <c r="O64" s="412">
        <f>AT44*0.3</f>
        <v>106.2</v>
      </c>
      <c r="P64" s="414">
        <v>270</v>
      </c>
      <c r="Q64" s="415"/>
      <c r="R64" s="422" t="s">
        <v>108</v>
      </c>
      <c r="S64" s="369"/>
      <c r="T64" s="369"/>
      <c r="U64" s="1"/>
      <c r="V64" s="1"/>
      <c r="Y64" s="442"/>
      <c r="Z64" s="442"/>
      <c r="AA64" s="442"/>
      <c r="AB64" s="442"/>
      <c r="AC64" s="442"/>
      <c r="AD64" s="442"/>
      <c r="AE64" s="442"/>
      <c r="AF64" s="442"/>
      <c r="AG64" s="442"/>
      <c r="AH64" s="442"/>
      <c r="AI64" s="442"/>
      <c r="AJ64" s="442"/>
      <c r="AK64" s="442"/>
      <c r="AL64" s="442"/>
      <c r="AM64" s="442"/>
      <c r="AN64" s="442"/>
      <c r="AO64" s="442"/>
      <c r="AP64" s="442"/>
      <c r="AQ64" s="442"/>
    </row>
    <row r="65" spans="1:46" ht="15" customHeight="1">
      <c r="A65" s="4"/>
      <c r="B65" s="191"/>
      <c r="C65" s="425" t="s">
        <v>13</v>
      </c>
      <c r="D65" s="426"/>
      <c r="E65" s="236">
        <v>1</v>
      </c>
      <c r="F65" s="235">
        <f>SUM(M51:N51)*E65</f>
        <v>208</v>
      </c>
      <c r="G65" s="279">
        <v>0.7</v>
      </c>
      <c r="H65" s="248">
        <f>SUM(M51:N51)*G65</f>
        <v>145.6</v>
      </c>
      <c r="I65" s="274">
        <v>209</v>
      </c>
      <c r="J65" s="259" t="s">
        <v>104</v>
      </c>
      <c r="M65" s="411"/>
      <c r="N65" s="411"/>
      <c r="O65" s="413"/>
      <c r="P65" s="416"/>
      <c r="Q65" s="417"/>
      <c r="R65" s="423"/>
      <c r="S65" s="370"/>
      <c r="T65" s="370"/>
      <c r="U65" s="1"/>
      <c r="V65" s="1"/>
      <c r="Y65" s="442"/>
      <c r="Z65" s="442"/>
      <c r="AA65" s="442"/>
      <c r="AB65" s="442"/>
      <c r="AC65" s="442"/>
      <c r="AD65" s="442"/>
      <c r="AE65" s="442"/>
      <c r="AF65" s="442"/>
      <c r="AG65" s="442"/>
      <c r="AH65" s="442"/>
      <c r="AI65" s="442"/>
      <c r="AJ65" s="442"/>
      <c r="AK65" s="442"/>
      <c r="AL65" s="442"/>
      <c r="AM65" s="442"/>
      <c r="AN65" s="442"/>
      <c r="AO65" s="442"/>
      <c r="AP65" s="442"/>
      <c r="AQ65" s="442"/>
    </row>
    <row r="66" spans="1:46" ht="16.5" customHeight="1">
      <c r="C66" s="427" t="s">
        <v>15</v>
      </c>
      <c r="D66" s="428"/>
      <c r="E66" s="236">
        <v>2</v>
      </c>
      <c r="F66" s="237">
        <f>SUM(O51:P51)*E66</f>
        <v>72</v>
      </c>
      <c r="G66" s="273">
        <v>1.2</v>
      </c>
      <c r="H66" s="249">
        <f>SUM(O51:P51)*G66</f>
        <v>43.199999999999996</v>
      </c>
      <c r="I66" s="274">
        <v>39</v>
      </c>
      <c r="J66" s="263" t="s">
        <v>104</v>
      </c>
      <c r="M66" s="411"/>
      <c r="N66" s="411"/>
      <c r="O66" s="413"/>
      <c r="P66" s="416"/>
      <c r="Q66" s="417"/>
      <c r="R66" s="424"/>
      <c r="S66" s="371"/>
      <c r="T66" s="371"/>
      <c r="U66" s="145"/>
      <c r="V66" s="145"/>
      <c r="Y66" s="442"/>
      <c r="Z66" s="442"/>
      <c r="AA66" s="442"/>
      <c r="AB66" s="442"/>
      <c r="AC66" s="442"/>
      <c r="AD66" s="442"/>
      <c r="AE66" s="442"/>
      <c r="AF66" s="442"/>
      <c r="AG66" s="442"/>
      <c r="AH66" s="442"/>
      <c r="AI66" s="442"/>
      <c r="AJ66" s="442"/>
      <c r="AK66" s="442"/>
      <c r="AL66" s="442"/>
      <c r="AM66" s="442"/>
      <c r="AN66" s="442"/>
      <c r="AO66" s="442"/>
      <c r="AP66" s="442"/>
      <c r="AQ66" s="442"/>
    </row>
    <row r="67" spans="1:46">
      <c r="C67" s="429" t="s">
        <v>109</v>
      </c>
      <c r="D67" s="430"/>
      <c r="E67" s="239" t="s">
        <v>110</v>
      </c>
      <c r="F67" s="240" t="s">
        <v>110</v>
      </c>
      <c r="G67" s="257"/>
      <c r="H67" s="251"/>
      <c r="I67" s="268">
        <v>37</v>
      </c>
      <c r="J67" s="264"/>
      <c r="M67" s="317"/>
      <c r="N67" s="317"/>
      <c r="O67" s="318"/>
      <c r="P67" s="418"/>
      <c r="Q67" s="419"/>
      <c r="R67" s="315"/>
      <c r="S67" s="316"/>
      <c r="T67" s="316"/>
      <c r="U67" s="146"/>
      <c r="V67" s="146"/>
      <c r="Y67" s="442"/>
      <c r="Z67" s="442"/>
      <c r="AA67" s="442"/>
      <c r="AB67" s="442"/>
      <c r="AC67" s="442"/>
      <c r="AD67" s="442"/>
      <c r="AE67" s="442"/>
      <c r="AF67" s="442"/>
      <c r="AG67" s="442"/>
      <c r="AH67" s="442"/>
      <c r="AI67" s="442"/>
      <c r="AJ67" s="442"/>
      <c r="AK67" s="442"/>
      <c r="AL67" s="442"/>
      <c r="AM67" s="442"/>
      <c r="AN67" s="442"/>
      <c r="AO67" s="442"/>
      <c r="AP67" s="442"/>
      <c r="AQ67" s="442"/>
    </row>
    <row r="68" spans="1:46">
      <c r="C68" s="431" t="s">
        <v>111</v>
      </c>
      <c r="D68" s="432"/>
      <c r="E68" s="241">
        <v>0.2</v>
      </c>
      <c r="F68" s="242">
        <f>AT44/5</f>
        <v>70.8</v>
      </c>
      <c r="G68" s="252">
        <v>0.14285714285714285</v>
      </c>
      <c r="H68" s="253">
        <f>AT44/7</f>
        <v>50.571428571428569</v>
      </c>
      <c r="I68" s="269">
        <v>51</v>
      </c>
      <c r="J68" s="260" t="s">
        <v>104</v>
      </c>
      <c r="M68" s="223" t="s">
        <v>112</v>
      </c>
      <c r="N68" s="87">
        <f>AT44*0.05</f>
        <v>17.7</v>
      </c>
      <c r="O68" s="87">
        <f>AT44*0.1</f>
        <v>35.4</v>
      </c>
      <c r="P68" s="433">
        <v>18</v>
      </c>
      <c r="Q68" s="434"/>
      <c r="R68" s="435" t="s">
        <v>113</v>
      </c>
      <c r="S68" s="436"/>
      <c r="T68" s="436"/>
      <c r="U68" s="147"/>
      <c r="V68" s="147"/>
      <c r="Y68" s="442"/>
      <c r="Z68" s="442"/>
      <c r="AA68" s="442"/>
      <c r="AB68" s="442"/>
      <c r="AC68" s="442"/>
      <c r="AD68" s="442"/>
      <c r="AE68" s="442"/>
      <c r="AF68" s="442"/>
      <c r="AG68" s="442"/>
      <c r="AH68" s="442"/>
      <c r="AI68" s="442"/>
      <c r="AJ68" s="442"/>
      <c r="AK68" s="442"/>
      <c r="AL68" s="442"/>
      <c r="AM68" s="442"/>
      <c r="AN68" s="442"/>
      <c r="AO68" s="442"/>
      <c r="AP68" s="442"/>
      <c r="AQ68" s="442"/>
    </row>
    <row r="69" spans="1:46">
      <c r="C69" s="451" t="s">
        <v>114</v>
      </c>
      <c r="D69" s="452"/>
      <c r="E69" s="243" t="s">
        <v>33</v>
      </c>
      <c r="F69" s="235">
        <v>9</v>
      </c>
      <c r="G69" s="280"/>
      <c r="H69" s="250">
        <v>5</v>
      </c>
      <c r="I69" s="270">
        <v>9</v>
      </c>
      <c r="J69" s="261" t="s">
        <v>104</v>
      </c>
      <c r="M69" s="224" t="s">
        <v>33</v>
      </c>
      <c r="N69" s="224" t="s">
        <v>33</v>
      </c>
      <c r="O69" s="224" t="s">
        <v>33</v>
      </c>
      <c r="P69" s="453" t="s">
        <v>33</v>
      </c>
      <c r="Q69" s="454"/>
      <c r="R69" s="1"/>
      <c r="S69" s="77"/>
      <c r="T69" s="77"/>
      <c r="U69" s="164"/>
      <c r="V69" s="79"/>
      <c r="Y69" s="442"/>
      <c r="Z69" s="442"/>
      <c r="AA69" s="442"/>
      <c r="AB69" s="442"/>
      <c r="AC69" s="442"/>
      <c r="AD69" s="442"/>
      <c r="AE69" s="442"/>
      <c r="AF69" s="442"/>
      <c r="AG69" s="442"/>
      <c r="AH69" s="442"/>
      <c r="AI69" s="442"/>
      <c r="AJ69" s="442"/>
      <c r="AK69" s="442"/>
      <c r="AL69" s="442"/>
      <c r="AM69" s="442"/>
      <c r="AN69" s="442"/>
      <c r="AO69" s="442"/>
      <c r="AP69" s="442"/>
      <c r="AQ69" s="442"/>
    </row>
    <row r="70" spans="1:46">
      <c r="C70" s="425" t="s">
        <v>115</v>
      </c>
      <c r="D70" s="426"/>
      <c r="E70" s="244" t="s">
        <v>33</v>
      </c>
      <c r="F70" s="237">
        <v>4</v>
      </c>
      <c r="G70" s="279"/>
      <c r="H70" s="250" t="s">
        <v>33</v>
      </c>
      <c r="I70" s="271">
        <v>2</v>
      </c>
      <c r="J70" s="259" t="s">
        <v>104</v>
      </c>
      <c r="M70" s="225" t="s">
        <v>33</v>
      </c>
      <c r="N70" s="225" t="s">
        <v>33</v>
      </c>
      <c r="O70" s="225" t="s">
        <v>33</v>
      </c>
      <c r="P70" s="420" t="s">
        <v>33</v>
      </c>
      <c r="Q70" s="421"/>
      <c r="R70" s="1"/>
      <c r="S70" s="77"/>
      <c r="T70" s="77"/>
      <c r="U70" s="78"/>
      <c r="V70" s="78"/>
      <c r="Y70" s="442"/>
      <c r="Z70" s="442"/>
      <c r="AA70" s="442"/>
      <c r="AB70" s="442"/>
      <c r="AC70" s="442"/>
      <c r="AD70" s="442"/>
      <c r="AE70" s="442"/>
      <c r="AF70" s="442"/>
      <c r="AG70" s="442"/>
      <c r="AH70" s="442"/>
      <c r="AI70" s="442"/>
      <c r="AJ70" s="442"/>
      <c r="AK70" s="442"/>
      <c r="AL70" s="442"/>
      <c r="AM70" s="442"/>
      <c r="AN70" s="442"/>
      <c r="AO70" s="442"/>
      <c r="AP70" s="442"/>
      <c r="AQ70" s="442"/>
    </row>
    <row r="71" spans="1:46">
      <c r="C71" s="425" t="s">
        <v>116</v>
      </c>
      <c r="D71" s="426"/>
      <c r="E71" s="244" t="s">
        <v>33</v>
      </c>
      <c r="F71" s="237">
        <v>10</v>
      </c>
      <c r="G71" s="257"/>
      <c r="H71" s="250">
        <v>25.9</v>
      </c>
      <c r="I71" s="271">
        <v>10</v>
      </c>
      <c r="J71" s="259" t="s">
        <v>104</v>
      </c>
      <c r="M71" s="225" t="s">
        <v>33</v>
      </c>
      <c r="N71" s="225" t="s">
        <v>33</v>
      </c>
      <c r="O71" s="225" t="s">
        <v>33</v>
      </c>
      <c r="P71" s="420" t="s">
        <v>33</v>
      </c>
      <c r="Q71" s="421"/>
      <c r="R71" s="226"/>
      <c r="S71" s="227"/>
      <c r="T71" s="227"/>
      <c r="U71" s="79"/>
      <c r="V71" s="79"/>
      <c r="Y71" s="442"/>
      <c r="Z71" s="442"/>
      <c r="AA71" s="442"/>
      <c r="AB71" s="442"/>
      <c r="AC71" s="442"/>
      <c r="AD71" s="442"/>
      <c r="AE71" s="442"/>
      <c r="AF71" s="442"/>
      <c r="AG71" s="442"/>
      <c r="AH71" s="442"/>
      <c r="AI71" s="442"/>
      <c r="AJ71" s="442"/>
      <c r="AK71" s="442"/>
      <c r="AL71" s="442"/>
      <c r="AM71" s="442"/>
      <c r="AN71" s="442"/>
      <c r="AO71" s="442"/>
      <c r="AP71" s="442"/>
      <c r="AQ71" s="442"/>
    </row>
    <row r="72" spans="1:46">
      <c r="C72" s="319"/>
      <c r="D72" s="320" t="s">
        <v>117</v>
      </c>
      <c r="E72" s="238">
        <v>30</v>
      </c>
      <c r="F72" s="238" t="s">
        <v>33</v>
      </c>
      <c r="G72" s="279"/>
      <c r="H72" s="250" t="s">
        <v>33</v>
      </c>
      <c r="I72" s="271" t="s">
        <v>33</v>
      </c>
      <c r="J72" s="259" t="s">
        <v>33</v>
      </c>
      <c r="M72" s="228" t="s">
        <v>118</v>
      </c>
      <c r="N72" s="86">
        <f>E72*0.03</f>
        <v>0.89999999999999991</v>
      </c>
      <c r="O72" s="86">
        <f>E72*0.05</f>
        <v>1.5</v>
      </c>
      <c r="P72" s="420">
        <v>2</v>
      </c>
      <c r="Q72" s="421"/>
      <c r="R72" s="435" t="s">
        <v>113</v>
      </c>
      <c r="S72" s="436"/>
      <c r="T72" s="436"/>
      <c r="U72" s="79"/>
      <c r="V72" s="79"/>
      <c r="Y72" s="442"/>
      <c r="Z72" s="442"/>
      <c r="AA72" s="442"/>
      <c r="AB72" s="442"/>
      <c r="AC72" s="442"/>
      <c r="AD72" s="442"/>
      <c r="AE72" s="442"/>
      <c r="AF72" s="442"/>
      <c r="AG72" s="442"/>
      <c r="AH72" s="442"/>
      <c r="AI72" s="442"/>
      <c r="AJ72" s="442"/>
      <c r="AK72" s="442"/>
      <c r="AL72" s="442"/>
      <c r="AM72" s="442"/>
      <c r="AN72" s="442"/>
      <c r="AO72" s="442"/>
      <c r="AP72" s="442"/>
      <c r="AQ72" s="442"/>
    </row>
    <row r="73" spans="1:46">
      <c r="B73" s="1"/>
      <c r="C73" s="319"/>
      <c r="D73" s="320" t="s">
        <v>119</v>
      </c>
      <c r="E73" s="238">
        <v>30</v>
      </c>
      <c r="F73" s="238" t="s">
        <v>33</v>
      </c>
      <c r="G73" s="279"/>
      <c r="H73" s="250" t="s">
        <v>33</v>
      </c>
      <c r="I73" s="271" t="s">
        <v>33</v>
      </c>
      <c r="J73" s="259" t="s">
        <v>33</v>
      </c>
      <c r="M73" s="228" t="s">
        <v>112</v>
      </c>
      <c r="N73" s="86">
        <f>E73*0.05</f>
        <v>1.5</v>
      </c>
      <c r="O73" s="86">
        <f>E73*0.1</f>
        <v>3</v>
      </c>
      <c r="P73" s="420">
        <v>2</v>
      </c>
      <c r="Q73" s="421"/>
      <c r="R73" s="435" t="s">
        <v>120</v>
      </c>
      <c r="S73" s="436"/>
      <c r="T73" s="436"/>
      <c r="U73" s="1"/>
      <c r="V73" s="1"/>
      <c r="Y73" s="442"/>
      <c r="Z73" s="442"/>
      <c r="AA73" s="442"/>
      <c r="AB73" s="442"/>
      <c r="AC73" s="442"/>
      <c r="AD73" s="442"/>
      <c r="AE73" s="442"/>
      <c r="AF73" s="442"/>
      <c r="AG73" s="442"/>
      <c r="AH73" s="442"/>
      <c r="AI73" s="442"/>
      <c r="AJ73" s="442"/>
      <c r="AK73" s="442"/>
      <c r="AL73" s="442"/>
      <c r="AM73" s="442"/>
      <c r="AN73" s="442"/>
      <c r="AO73" s="442"/>
      <c r="AP73" s="442"/>
      <c r="AQ73" s="442"/>
    </row>
    <row r="74" spans="1:46" ht="30" customHeight="1" thickBot="1">
      <c r="B74" s="1"/>
      <c r="C74" s="447" t="s">
        <v>121</v>
      </c>
      <c r="D74" s="448"/>
      <c r="E74" s="245">
        <v>1</v>
      </c>
      <c r="F74" s="245"/>
      <c r="G74" s="257"/>
      <c r="H74" s="254"/>
      <c r="I74" s="272"/>
      <c r="J74" s="262" t="s">
        <v>104</v>
      </c>
      <c r="M74" s="92" t="s">
        <v>33</v>
      </c>
      <c r="N74" s="92" t="s">
        <v>33</v>
      </c>
      <c r="O74" s="85" t="s">
        <v>33</v>
      </c>
      <c r="P74" s="449" t="s">
        <v>33</v>
      </c>
      <c r="Q74" s="450"/>
      <c r="R74" s="1"/>
      <c r="S74" s="1"/>
      <c r="T74" s="1"/>
      <c r="U74" s="1"/>
      <c r="V74" s="1"/>
      <c r="Y74" s="442"/>
      <c r="Z74" s="442"/>
      <c r="AA74" s="442"/>
      <c r="AB74" s="442"/>
      <c r="AC74" s="442"/>
      <c r="AD74" s="442"/>
      <c r="AE74" s="442"/>
      <c r="AF74" s="442"/>
      <c r="AG74" s="442"/>
      <c r="AH74" s="442"/>
      <c r="AI74" s="442"/>
      <c r="AJ74" s="442"/>
      <c r="AK74" s="442"/>
      <c r="AL74" s="442"/>
      <c r="AM74" s="442"/>
      <c r="AN74" s="442"/>
      <c r="AO74" s="442"/>
      <c r="AP74" s="442"/>
      <c r="AQ74" s="442"/>
    </row>
    <row r="75" spans="1:46">
      <c r="B75" s="1"/>
      <c r="C75" s="443" t="s">
        <v>2</v>
      </c>
      <c r="D75" s="444"/>
      <c r="E75" s="246"/>
      <c r="F75" s="246">
        <f>SUM(F64:F74)</f>
        <v>483.8</v>
      </c>
      <c r="G75" s="255"/>
      <c r="H75" s="255">
        <f>SUM(H64:H74)</f>
        <v>314.27142857142854</v>
      </c>
      <c r="I75" s="265">
        <f>SUM(I64:I67,I68:I74)</f>
        <v>406</v>
      </c>
      <c r="J75" s="266"/>
      <c r="K75" s="77"/>
      <c r="L75" s="77"/>
      <c r="M75" s="229"/>
      <c r="N75" s="314">
        <f>SUM(N64:N74)</f>
        <v>90.9</v>
      </c>
      <c r="O75" s="93">
        <f>SUM(O64:O74)</f>
        <v>146.1</v>
      </c>
      <c r="P75" s="445">
        <f>SUM(P64:P74)</f>
        <v>292</v>
      </c>
      <c r="Q75" s="446"/>
      <c r="R75" s="1"/>
      <c r="S75" s="1"/>
      <c r="T75" s="1"/>
      <c r="U75" s="1"/>
      <c r="V75" s="1"/>
    </row>
    <row r="76" spans="1:46">
      <c r="B76" s="1"/>
      <c r="C76" s="8"/>
      <c r="D76" s="11"/>
      <c r="E76" s="1"/>
      <c r="F76" s="1"/>
      <c r="G76" s="1"/>
      <c r="H76" s="1"/>
      <c r="I76" s="1"/>
      <c r="J76" s="90"/>
      <c r="K76" s="90"/>
      <c r="L76" s="90"/>
      <c r="M76" s="90"/>
      <c r="N76" s="89"/>
      <c r="O76" s="89"/>
      <c r="P76" s="88"/>
      <c r="Q76" s="88"/>
      <c r="R76" s="1"/>
      <c r="S76" s="1"/>
      <c r="T76" s="1"/>
      <c r="U76" s="1"/>
      <c r="V76" s="1"/>
    </row>
    <row r="77" spans="1:46" ht="32.1" customHeight="1">
      <c r="B77" s="1"/>
      <c r="C77" s="8"/>
      <c r="D77" s="11"/>
      <c r="E77" s="1"/>
      <c r="F77" s="1"/>
      <c r="G77" s="1"/>
      <c r="H77" s="7"/>
      <c r="I77" s="1"/>
      <c r="J77" s="90"/>
      <c r="K77" s="90"/>
      <c r="L77" s="90"/>
      <c r="M77" s="90"/>
      <c r="N77" s="89"/>
      <c r="O77" s="89"/>
      <c r="P77" s="88"/>
      <c r="Q77" s="88"/>
      <c r="R77" s="1"/>
      <c r="S77" s="1"/>
      <c r="T77" s="1"/>
      <c r="U77" s="1"/>
      <c r="V77" s="1"/>
    </row>
    <row r="78" spans="1:46" ht="24.75">
      <c r="A78" s="90"/>
      <c r="B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row>
    <row r="79" spans="1:46" ht="24.75">
      <c r="A79" s="90"/>
      <c r="B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row>
    <row r="80" spans="1:46" ht="24.75">
      <c r="A80" s="90"/>
      <c r="B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row>
    <row r="81" spans="1:46" ht="24.75">
      <c r="A81" s="90"/>
      <c r="B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row>
    <row r="82" spans="1:46" ht="24.75">
      <c r="A82" s="90"/>
      <c r="B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row>
    <row r="83" spans="1:46" ht="24.75">
      <c r="A83" s="90"/>
      <c r="B83" s="94"/>
      <c r="C83" s="94"/>
      <c r="D83" s="95"/>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row>
  </sheetData>
  <mergeCells count="78">
    <mergeCell ref="Y61:AQ74"/>
    <mergeCell ref="C75:D75"/>
    <mergeCell ref="P75:Q75"/>
    <mergeCell ref="P72:Q72"/>
    <mergeCell ref="R72:T72"/>
    <mergeCell ref="P73:Q73"/>
    <mergeCell ref="R73:T73"/>
    <mergeCell ref="C74:D74"/>
    <mergeCell ref="P74:Q74"/>
    <mergeCell ref="C69:D69"/>
    <mergeCell ref="P69:Q69"/>
    <mergeCell ref="C70:D70"/>
    <mergeCell ref="P70:Q70"/>
    <mergeCell ref="C71:D71"/>
    <mergeCell ref="P71:Q71"/>
    <mergeCell ref="R64:T66"/>
    <mergeCell ref="C65:D65"/>
    <mergeCell ref="C66:D66"/>
    <mergeCell ref="C67:D67"/>
    <mergeCell ref="C68:D68"/>
    <mergeCell ref="P68:Q68"/>
    <mergeCell ref="R68:T68"/>
    <mergeCell ref="C64:D64"/>
    <mergeCell ref="M64:M66"/>
    <mergeCell ref="N64:N66"/>
    <mergeCell ref="O64:O66"/>
    <mergeCell ref="P64:Q67"/>
    <mergeCell ref="N55:O55"/>
    <mergeCell ref="C61:J62"/>
    <mergeCell ref="M61:Q61"/>
    <mergeCell ref="M62:M63"/>
    <mergeCell ref="K52:L52"/>
    <mergeCell ref="M52:N52"/>
    <mergeCell ref="O52:P52"/>
    <mergeCell ref="B55:C55"/>
    <mergeCell ref="N62:O63"/>
    <mergeCell ref="P62:Q63"/>
    <mergeCell ref="C63:D63"/>
    <mergeCell ref="L53:P53"/>
    <mergeCell ref="N54:O54"/>
    <mergeCell ref="Y48:AM50"/>
    <mergeCell ref="B49:D49"/>
    <mergeCell ref="J49:P49"/>
    <mergeCell ref="Q49:S49"/>
    <mergeCell ref="B50:C50"/>
    <mergeCell ref="AD45:AE45"/>
    <mergeCell ref="AF45:AG45"/>
    <mergeCell ref="AH45:AI45"/>
    <mergeCell ref="E46:I46"/>
    <mergeCell ref="J46:K46"/>
    <mergeCell ref="L46:M46"/>
    <mergeCell ref="N46:O46"/>
    <mergeCell ref="Y46:AC46"/>
    <mergeCell ref="AD46:AE46"/>
    <mergeCell ref="AF46:AG46"/>
    <mergeCell ref="E45:I45"/>
    <mergeCell ref="J45:K45"/>
    <mergeCell ref="L45:M45"/>
    <mergeCell ref="N45:O45"/>
    <mergeCell ref="Y45:AC45"/>
    <mergeCell ref="AH46:AI46"/>
    <mergeCell ref="BE32:BG32"/>
    <mergeCell ref="BJ32:BL32"/>
    <mergeCell ref="BE34:BG34"/>
    <mergeCell ref="BJ34:BL34"/>
    <mergeCell ref="B44:D44"/>
    <mergeCell ref="BA20:BA40"/>
    <mergeCell ref="BE29:BG29"/>
    <mergeCell ref="BJ29:BL29"/>
    <mergeCell ref="BE30:BG30"/>
    <mergeCell ref="BJ30:BL30"/>
    <mergeCell ref="BE31:BG31"/>
    <mergeCell ref="BJ31:BL31"/>
    <mergeCell ref="E4:W4"/>
    <mergeCell ref="Y4:AQ4"/>
    <mergeCell ref="AS4:AT4"/>
    <mergeCell ref="BA14:BA15"/>
    <mergeCell ref="BA16:BA19"/>
  </mergeCells>
  <pageMargins left="0.23622047244094491" right="0.23622047244094491" top="0.62992125984251968" bottom="0.39370078740157483" header="0.15748031496062992" footer="0.15748031496062992"/>
  <pageSetup paperSize="8" scale="67" orientation="landscape" r:id="rId1"/>
  <headerFooter>
    <oddHeader xml:space="preserve">&amp;L&amp;20High Street Penrith 
Yield and Area calculations&amp;Cfor TOGA GROUP&amp;R&amp;D
</oddHeader>
    <oddFooter>&amp;C&amp;N&amp;RSJB ARCHITECTS</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dc:creator>
  <cp:keywords/>
  <dc:description/>
  <cp:lastModifiedBy>Guest User</cp:lastModifiedBy>
  <cp:revision/>
  <dcterms:created xsi:type="dcterms:W3CDTF">2015-07-21T08:45:19Z</dcterms:created>
  <dcterms:modified xsi:type="dcterms:W3CDTF">2021-12-15T07:13:20Z</dcterms:modified>
  <cp:category/>
  <cp:contentStatus/>
</cp:coreProperties>
</file>